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junk\"/>
    </mc:Choice>
  </mc:AlternateContent>
  <bookViews>
    <workbookView xWindow="0" yWindow="0" windowWidth="20490" windowHeight="7695" tabRatio="624"/>
  </bookViews>
  <sheets>
    <sheet name="Instructions" sheetId="5" r:id="rId1"/>
    <sheet name="Assumptions" sheetId="2" r:id="rId2"/>
    <sheet name="Variable Expense" sheetId="3" r:id="rId3"/>
    <sheet name="Financial Projection" sheetId="1" r:id="rId4"/>
    <sheet name="Charts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3" l="1"/>
  <c r="B5" i="3"/>
  <c r="B6" i="3"/>
  <c r="B13" i="1"/>
  <c r="B9" i="1"/>
  <c r="B14" i="1"/>
  <c r="B12" i="3"/>
  <c r="B13" i="3"/>
  <c r="B14" i="3"/>
  <c r="B16" i="3"/>
  <c r="B21" i="3"/>
  <c r="C4" i="3"/>
  <c r="C5" i="3"/>
  <c r="C6" i="3"/>
  <c r="B11" i="1"/>
  <c r="C11" i="1"/>
  <c r="B12" i="1"/>
  <c r="C12" i="1"/>
  <c r="C13" i="1"/>
  <c r="B6" i="1"/>
  <c r="C6" i="1"/>
  <c r="B7" i="1"/>
  <c r="C7" i="1"/>
  <c r="B8" i="1"/>
  <c r="C8" i="1"/>
  <c r="C9" i="1"/>
  <c r="C14" i="1"/>
  <c r="C12" i="3"/>
  <c r="C13" i="3"/>
  <c r="C14" i="3"/>
  <c r="C16" i="3"/>
  <c r="C18" i="3"/>
  <c r="B19" i="3"/>
  <c r="C19" i="3"/>
  <c r="C20" i="3"/>
  <c r="C21" i="3"/>
  <c r="D4" i="3"/>
  <c r="D5" i="3"/>
  <c r="D6" i="3"/>
  <c r="D11" i="1"/>
  <c r="D12" i="1"/>
  <c r="D13" i="1"/>
  <c r="D6" i="1"/>
  <c r="D7" i="1"/>
  <c r="D8" i="1"/>
  <c r="D9" i="1"/>
  <c r="D14" i="1"/>
  <c r="D12" i="3"/>
  <c r="D13" i="3"/>
  <c r="D14" i="3"/>
  <c r="D16" i="3"/>
  <c r="D18" i="3"/>
  <c r="D19" i="3"/>
  <c r="D20" i="3"/>
  <c r="D21" i="3"/>
  <c r="B24" i="3"/>
  <c r="B25" i="3"/>
  <c r="C25" i="3"/>
  <c r="D25" i="3"/>
  <c r="D26" i="3"/>
  <c r="E4" i="3"/>
  <c r="E5" i="3"/>
  <c r="E6" i="3"/>
  <c r="E11" i="1"/>
  <c r="E12" i="1"/>
  <c r="E13" i="1"/>
  <c r="E6" i="1"/>
  <c r="E7" i="1"/>
  <c r="E8" i="1"/>
  <c r="E9" i="1"/>
  <c r="E14" i="1"/>
  <c r="E12" i="3"/>
  <c r="E13" i="3"/>
  <c r="E14" i="3"/>
  <c r="E16" i="3"/>
  <c r="E18" i="3"/>
  <c r="E19" i="3"/>
  <c r="E20" i="3"/>
  <c r="E21" i="3"/>
  <c r="E25" i="3"/>
  <c r="E26" i="3"/>
  <c r="F4" i="3"/>
  <c r="F5" i="3"/>
  <c r="F6" i="3"/>
  <c r="F11" i="1"/>
  <c r="F12" i="1"/>
  <c r="F13" i="1"/>
  <c r="F6" i="1"/>
  <c r="F7" i="1"/>
  <c r="F8" i="1"/>
  <c r="F9" i="1"/>
  <c r="F14" i="1"/>
  <c r="F12" i="3"/>
  <c r="F13" i="3"/>
  <c r="F14" i="3"/>
  <c r="F16" i="3"/>
  <c r="F18" i="3"/>
  <c r="F19" i="3"/>
  <c r="F20" i="3"/>
  <c r="F21" i="3"/>
  <c r="F25" i="3"/>
  <c r="F26" i="3"/>
  <c r="G4" i="3"/>
  <c r="G5" i="3"/>
  <c r="G6" i="3"/>
  <c r="G11" i="1"/>
  <c r="G12" i="1"/>
  <c r="G13" i="1"/>
  <c r="G6" i="1"/>
  <c r="G7" i="1"/>
  <c r="G8" i="1"/>
  <c r="G9" i="1"/>
  <c r="G14" i="1"/>
  <c r="G12" i="3"/>
  <c r="G13" i="3"/>
  <c r="G14" i="3"/>
  <c r="G16" i="3"/>
  <c r="G18" i="3"/>
  <c r="G19" i="3"/>
  <c r="G20" i="3"/>
  <c r="G21" i="3"/>
  <c r="G25" i="3"/>
  <c r="G26" i="3"/>
  <c r="H4" i="3"/>
  <c r="H5" i="3"/>
  <c r="H6" i="3"/>
  <c r="H11" i="1"/>
  <c r="H12" i="1"/>
  <c r="H13" i="1"/>
  <c r="H6" i="1"/>
  <c r="H7" i="1"/>
  <c r="H8" i="1"/>
  <c r="H9" i="1"/>
  <c r="H14" i="1"/>
  <c r="H12" i="3"/>
  <c r="H13" i="3"/>
  <c r="H14" i="3"/>
  <c r="H16" i="3"/>
  <c r="H18" i="3"/>
  <c r="H19" i="3"/>
  <c r="H20" i="3"/>
  <c r="H21" i="3"/>
  <c r="H25" i="3"/>
  <c r="H26" i="3"/>
  <c r="C26" i="3"/>
  <c r="C68" i="1"/>
  <c r="D68" i="1"/>
  <c r="E68" i="1"/>
  <c r="F68" i="1"/>
  <c r="G68" i="1"/>
  <c r="H68" i="1"/>
  <c r="C69" i="1"/>
  <c r="D69" i="1"/>
  <c r="E69" i="1"/>
  <c r="F69" i="1"/>
  <c r="G69" i="1"/>
  <c r="H69" i="1"/>
  <c r="C28" i="3"/>
  <c r="B52" i="1"/>
  <c r="B29" i="3"/>
  <c r="C29" i="3"/>
  <c r="C52" i="1"/>
  <c r="C58" i="1"/>
  <c r="B53" i="1"/>
  <c r="B54" i="1"/>
  <c r="B55" i="1"/>
  <c r="B56" i="1"/>
  <c r="B58" i="1"/>
  <c r="B18" i="1"/>
  <c r="B30" i="1"/>
  <c r="C30" i="1"/>
  <c r="C33" i="1"/>
  <c r="B23" i="1"/>
  <c r="B35" i="1"/>
  <c r="C35" i="1"/>
  <c r="C37" i="1"/>
  <c r="C39" i="1"/>
  <c r="C42" i="1"/>
  <c r="C43" i="1"/>
  <c r="B41" i="1"/>
  <c r="C41" i="1"/>
  <c r="C44" i="1"/>
  <c r="B46" i="1"/>
  <c r="C46" i="1"/>
  <c r="B47" i="1"/>
  <c r="C47" i="1"/>
  <c r="C49" i="1"/>
  <c r="C60" i="1"/>
  <c r="B62" i="1"/>
  <c r="C62" i="1"/>
  <c r="C64" i="1"/>
  <c r="C67" i="1"/>
  <c r="B66" i="1"/>
  <c r="B19" i="1"/>
  <c r="B31" i="1"/>
  <c r="B21" i="1"/>
  <c r="B20" i="1"/>
  <c r="B32" i="1"/>
  <c r="B33" i="1"/>
  <c r="B25" i="1"/>
  <c r="B24" i="1"/>
  <c r="B36" i="1"/>
  <c r="B37" i="1"/>
  <c r="B39" i="1"/>
  <c r="B42" i="1"/>
  <c r="B43" i="1"/>
  <c r="B44" i="1"/>
  <c r="B49" i="1"/>
  <c r="B60" i="1"/>
  <c r="B64" i="1"/>
  <c r="B67" i="1"/>
  <c r="B68" i="1"/>
  <c r="B69" i="1"/>
  <c r="B70" i="1"/>
  <c r="C66" i="1"/>
  <c r="C70" i="1"/>
  <c r="D66" i="1"/>
  <c r="D28" i="3"/>
  <c r="D29" i="3"/>
  <c r="D52" i="1"/>
  <c r="D58" i="1"/>
  <c r="D30" i="1"/>
  <c r="D33" i="1"/>
  <c r="D35" i="1"/>
  <c r="D37" i="1"/>
  <c r="D39" i="1"/>
  <c r="E40" i="2"/>
  <c r="D42" i="1"/>
  <c r="D43" i="1"/>
  <c r="D41" i="1"/>
  <c r="D44" i="1"/>
  <c r="D46" i="1"/>
  <c r="D47" i="1"/>
  <c r="D49" i="1"/>
  <c r="D60" i="1"/>
  <c r="D62" i="1"/>
  <c r="D64" i="1"/>
  <c r="D67" i="1"/>
  <c r="D70" i="1"/>
  <c r="E66" i="1"/>
  <c r="E28" i="3"/>
  <c r="E29" i="3"/>
  <c r="E52" i="1"/>
  <c r="E58" i="1"/>
  <c r="E30" i="1"/>
  <c r="E33" i="1"/>
  <c r="E35" i="1"/>
  <c r="E37" i="1"/>
  <c r="E39" i="1"/>
  <c r="F40" i="2"/>
  <c r="E42" i="1"/>
  <c r="E43" i="1"/>
  <c r="E41" i="1"/>
  <c r="E44" i="1"/>
  <c r="E46" i="1"/>
  <c r="E47" i="1"/>
  <c r="E49" i="1"/>
  <c r="E60" i="1"/>
  <c r="E62" i="1"/>
  <c r="E64" i="1"/>
  <c r="E67" i="1"/>
  <c r="E70" i="1"/>
  <c r="F66" i="1"/>
  <c r="F28" i="3"/>
  <c r="F29" i="3"/>
  <c r="F52" i="1"/>
  <c r="F58" i="1"/>
  <c r="F30" i="1"/>
  <c r="F33" i="1"/>
  <c r="F35" i="1"/>
  <c r="F37" i="1"/>
  <c r="F39" i="1"/>
  <c r="G40" i="2"/>
  <c r="F42" i="1"/>
  <c r="F43" i="1"/>
  <c r="F41" i="1"/>
  <c r="F44" i="1"/>
  <c r="F46" i="1"/>
  <c r="F47" i="1"/>
  <c r="F49" i="1"/>
  <c r="F60" i="1"/>
  <c r="F62" i="1"/>
  <c r="F64" i="1"/>
  <c r="F67" i="1"/>
  <c r="F70" i="1"/>
  <c r="G66" i="1"/>
  <c r="G28" i="3"/>
  <c r="G29" i="3"/>
  <c r="G52" i="1"/>
  <c r="G58" i="1"/>
  <c r="G30" i="1"/>
  <c r="G33" i="1"/>
  <c r="G35" i="1"/>
  <c r="G37" i="1"/>
  <c r="G39" i="1"/>
  <c r="H40" i="2"/>
  <c r="G42" i="1"/>
  <c r="G43" i="1"/>
  <c r="G41" i="1"/>
  <c r="G44" i="1"/>
  <c r="G46" i="1"/>
  <c r="G47" i="1"/>
  <c r="G49" i="1"/>
  <c r="G60" i="1"/>
  <c r="G62" i="1"/>
  <c r="G64" i="1"/>
  <c r="G67" i="1"/>
  <c r="G70" i="1"/>
  <c r="H66" i="1"/>
  <c r="H28" i="3"/>
  <c r="H29" i="3"/>
  <c r="H52" i="1"/>
  <c r="H58" i="1"/>
  <c r="H30" i="1"/>
  <c r="H33" i="1"/>
  <c r="H35" i="1"/>
  <c r="H37" i="1"/>
  <c r="H39" i="1"/>
  <c r="I40" i="2"/>
  <c r="H42" i="1"/>
  <c r="H43" i="1"/>
  <c r="H41" i="1"/>
  <c r="H44" i="1"/>
  <c r="H46" i="1"/>
  <c r="H47" i="1"/>
  <c r="H49" i="1"/>
  <c r="H60" i="1"/>
  <c r="H62" i="1"/>
  <c r="H64" i="1"/>
  <c r="H67" i="1"/>
  <c r="H70" i="1"/>
  <c r="B30" i="3"/>
  <c r="B87" i="1"/>
  <c r="H27" i="3"/>
  <c r="C30" i="3"/>
  <c r="D30" i="3"/>
  <c r="E30" i="3"/>
  <c r="F30" i="3"/>
  <c r="G30" i="3"/>
  <c r="H30" i="3"/>
  <c r="H53" i="1"/>
  <c r="C54" i="1"/>
  <c r="D54" i="1"/>
  <c r="E54" i="1"/>
  <c r="F54" i="1"/>
  <c r="G54" i="1"/>
  <c r="H54" i="1"/>
  <c r="C55" i="1"/>
  <c r="D55" i="1"/>
  <c r="E55" i="1"/>
  <c r="F55" i="1"/>
  <c r="G55" i="1"/>
  <c r="H55" i="1"/>
  <c r="C56" i="1"/>
  <c r="D56" i="1"/>
  <c r="E56" i="1"/>
  <c r="F56" i="1"/>
  <c r="G56" i="1"/>
  <c r="H56" i="1"/>
  <c r="G27" i="3"/>
  <c r="G53" i="1"/>
  <c r="F27" i="3"/>
  <c r="F53" i="1"/>
  <c r="E27" i="3"/>
  <c r="E53" i="1"/>
  <c r="D27" i="3"/>
  <c r="D53" i="1"/>
  <c r="C27" i="3"/>
  <c r="C53" i="1"/>
  <c r="C31" i="1"/>
  <c r="D31" i="1"/>
  <c r="E31" i="1"/>
  <c r="F31" i="1"/>
  <c r="G31" i="1"/>
  <c r="H31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C32" i="1"/>
  <c r="C36" i="1"/>
  <c r="D32" i="1"/>
  <c r="D36" i="1"/>
  <c r="E32" i="1"/>
  <c r="E36" i="1"/>
  <c r="F32" i="1"/>
  <c r="F36" i="1"/>
  <c r="G32" i="1"/>
  <c r="G36" i="1"/>
  <c r="H32" i="1"/>
  <c r="H36" i="1"/>
  <c r="H90" i="1"/>
  <c r="G90" i="1"/>
  <c r="F90" i="1"/>
  <c r="E90" i="1"/>
  <c r="D90" i="1"/>
  <c r="C90" i="1"/>
  <c r="B90" i="1"/>
  <c r="H81" i="1"/>
  <c r="G81" i="1"/>
  <c r="F81" i="1"/>
  <c r="E81" i="1"/>
  <c r="D81" i="1"/>
  <c r="C81" i="1"/>
  <c r="B81" i="1"/>
  <c r="H88" i="1"/>
  <c r="G88" i="1"/>
  <c r="F88" i="1"/>
  <c r="E88" i="1"/>
  <c r="D88" i="1"/>
  <c r="C88" i="1"/>
  <c r="B26" i="3"/>
  <c r="B28" i="3"/>
  <c r="B88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H80" i="1"/>
  <c r="G80" i="1"/>
  <c r="F80" i="1"/>
  <c r="E80" i="1"/>
  <c r="D80" i="1"/>
  <c r="C80" i="1"/>
  <c r="B80" i="1"/>
  <c r="H18" i="1"/>
  <c r="H19" i="1"/>
  <c r="H20" i="1"/>
  <c r="H21" i="1"/>
  <c r="H23" i="1"/>
  <c r="H24" i="1"/>
  <c r="H25" i="1"/>
  <c r="H26" i="1"/>
  <c r="H84" i="1"/>
  <c r="G18" i="1"/>
  <c r="G19" i="1"/>
  <c r="G20" i="1"/>
  <c r="G21" i="1"/>
  <c r="G23" i="1"/>
  <c r="G24" i="1"/>
  <c r="G25" i="1"/>
  <c r="G26" i="1"/>
  <c r="G84" i="1"/>
  <c r="F18" i="1"/>
  <c r="F19" i="1"/>
  <c r="F20" i="1"/>
  <c r="F21" i="1"/>
  <c r="F23" i="1"/>
  <c r="F24" i="1"/>
  <c r="F25" i="1"/>
  <c r="F26" i="1"/>
  <c r="F84" i="1"/>
  <c r="E18" i="1"/>
  <c r="E19" i="1"/>
  <c r="E20" i="1"/>
  <c r="E21" i="1"/>
  <c r="E23" i="1"/>
  <c r="E24" i="1"/>
  <c r="E25" i="1"/>
  <c r="E26" i="1"/>
  <c r="E84" i="1"/>
  <c r="D18" i="1"/>
  <c r="D19" i="1"/>
  <c r="D20" i="1"/>
  <c r="D21" i="1"/>
  <c r="D23" i="1"/>
  <c r="D24" i="1"/>
  <c r="D25" i="1"/>
  <c r="D26" i="1"/>
  <c r="D84" i="1"/>
  <c r="C18" i="1"/>
  <c r="C19" i="1"/>
  <c r="C20" i="1"/>
  <c r="C21" i="1"/>
  <c r="C23" i="1"/>
  <c r="C24" i="1"/>
  <c r="C25" i="1"/>
  <c r="C26" i="1"/>
  <c r="C84" i="1"/>
  <c r="B26" i="1"/>
  <c r="B84" i="1"/>
  <c r="H83" i="1"/>
  <c r="G83" i="1"/>
  <c r="F83" i="1"/>
  <c r="E83" i="1"/>
  <c r="D83" i="1"/>
  <c r="C83" i="1"/>
  <c r="H82" i="1"/>
  <c r="G82" i="1"/>
  <c r="F82" i="1"/>
  <c r="E82" i="1"/>
  <c r="D82" i="1"/>
  <c r="C82" i="1"/>
  <c r="B83" i="1"/>
  <c r="B82" i="1"/>
  <c r="H89" i="1"/>
  <c r="G89" i="1"/>
  <c r="F89" i="1"/>
  <c r="E89" i="1"/>
  <c r="D89" i="1"/>
  <c r="C89" i="1"/>
  <c r="H87" i="1"/>
  <c r="G87" i="1"/>
  <c r="F87" i="1"/>
  <c r="E87" i="1"/>
  <c r="D87" i="1"/>
  <c r="C87" i="1"/>
  <c r="H76" i="1"/>
  <c r="G76" i="1"/>
  <c r="F76" i="1"/>
  <c r="E76" i="1"/>
  <c r="D76" i="1"/>
  <c r="C76" i="1"/>
  <c r="H75" i="1"/>
  <c r="G75" i="1"/>
  <c r="F75" i="1"/>
  <c r="E75" i="1"/>
  <c r="D75" i="1"/>
  <c r="C75" i="1"/>
  <c r="B89" i="1"/>
  <c r="B76" i="1"/>
  <c r="B75" i="1"/>
  <c r="B7" i="3"/>
  <c r="C7" i="3"/>
  <c r="D7" i="3"/>
  <c r="B8" i="3"/>
  <c r="C8" i="3"/>
  <c r="D8" i="3"/>
  <c r="D9" i="3"/>
  <c r="E7" i="3"/>
  <c r="E8" i="3"/>
  <c r="E9" i="3"/>
  <c r="F7" i="3"/>
  <c r="F8" i="3"/>
  <c r="F9" i="3"/>
  <c r="G7" i="3"/>
  <c r="G8" i="3"/>
  <c r="G9" i="3"/>
  <c r="H7" i="3"/>
  <c r="H8" i="3"/>
  <c r="H9" i="3"/>
  <c r="C9" i="3"/>
  <c r="B9" i="3"/>
  <c r="G54" i="2"/>
  <c r="H54" i="2"/>
  <c r="I54" i="2"/>
  <c r="F54" i="2"/>
  <c r="E54" i="2"/>
  <c r="D54" i="2"/>
  <c r="B18" i="3"/>
  <c r="B20" i="3"/>
  <c r="C6" i="2"/>
  <c r="D2" i="3"/>
  <c r="E2" i="3"/>
  <c r="F2" i="3"/>
  <c r="G2" i="3"/>
  <c r="H2" i="3"/>
  <c r="C2" i="3"/>
  <c r="C3" i="1"/>
  <c r="D3" i="1"/>
  <c r="E3" i="1"/>
  <c r="F3" i="1"/>
  <c r="G3" i="1"/>
  <c r="H3" i="1"/>
  <c r="B3" i="1"/>
  <c r="B72" i="1"/>
  <c r="C72" i="1"/>
  <c r="D72" i="1"/>
  <c r="E72" i="1"/>
  <c r="F72" i="1"/>
  <c r="G72" i="1"/>
  <c r="H72" i="1"/>
</calcChain>
</file>

<file path=xl/sharedStrings.xml><?xml version="1.0" encoding="utf-8"?>
<sst xmlns="http://schemas.openxmlformats.org/spreadsheetml/2006/main" count="237" uniqueCount="186">
  <si>
    <t>Operating Statement</t>
  </si>
  <si>
    <t>Revenues</t>
  </si>
  <si>
    <t>Expenses</t>
  </si>
  <si>
    <t>Medicaid Enhancement Tax</t>
  </si>
  <si>
    <t>Interest</t>
  </si>
  <si>
    <t>Total Expenses</t>
  </si>
  <si>
    <t>Net Income</t>
  </si>
  <si>
    <t>Inpatient volume</t>
  </si>
  <si>
    <t>Inpatient</t>
  </si>
  <si>
    <t>Swing Bed Discharges</t>
  </si>
  <si>
    <t>Adjustment Factor</t>
  </si>
  <si>
    <t>GROSS REVENUE</t>
  </si>
  <si>
    <t>Outpatient</t>
  </si>
  <si>
    <t>Total Gross Revenue</t>
  </si>
  <si>
    <t>DEDUCTIONS FROM REVENUE</t>
  </si>
  <si>
    <t>Total IP CA</t>
  </si>
  <si>
    <t>Total OP CA</t>
  </si>
  <si>
    <t>Total Contractual Allowances (CA)</t>
  </si>
  <si>
    <t>NET REVENUES</t>
  </si>
  <si>
    <t>Net Patient Service Revenue</t>
  </si>
  <si>
    <t>Total Revenue</t>
  </si>
  <si>
    <t>EXPENSES</t>
  </si>
  <si>
    <t xml:space="preserve">   Cost Based OP Revenues</t>
  </si>
  <si>
    <t>IP Contractual Allowances (CA)</t>
  </si>
  <si>
    <t xml:space="preserve">   OP Cost based CA</t>
  </si>
  <si>
    <t xml:space="preserve">   All Other OP CA</t>
  </si>
  <si>
    <t>OP Contractual Allowances (CA)</t>
  </si>
  <si>
    <t>Net Inpatient Revenue</t>
  </si>
  <si>
    <t>Net Outpatient Revenue</t>
  </si>
  <si>
    <t>Total Net Patient Service Revenue</t>
  </si>
  <si>
    <t>Baseline</t>
  </si>
  <si>
    <t xml:space="preserve">   All Other OP Revenues </t>
  </si>
  <si>
    <t xml:space="preserve">  All Other IP CA </t>
  </si>
  <si>
    <t xml:space="preserve">Less:  Charity care  </t>
  </si>
  <si>
    <t>Source</t>
  </si>
  <si>
    <t>Pro Forma</t>
  </si>
  <si>
    <t xml:space="preserve">IP Patient Days Total </t>
  </si>
  <si>
    <t xml:space="preserve">FTEs </t>
  </si>
  <si>
    <t>Year 1</t>
  </si>
  <si>
    <t>Year 2</t>
  </si>
  <si>
    <t>Year 3</t>
  </si>
  <si>
    <t>Year 4</t>
  </si>
  <si>
    <t>Year 5</t>
  </si>
  <si>
    <t>Year 6</t>
  </si>
  <si>
    <t>PS&amp;R</t>
  </si>
  <si>
    <t>Medicare Acute IP Charges (Routine and Ancillary)</t>
  </si>
  <si>
    <t>Medicare Swing Bed Charges (Routine and Ancillary)</t>
  </si>
  <si>
    <t>WS D, Part V</t>
  </si>
  <si>
    <t xml:space="preserve">Medicare Cost-Based Outpatient Hospital Service Charges </t>
  </si>
  <si>
    <t>Medicare IP Acute Payment</t>
  </si>
  <si>
    <t>WS E-3</t>
  </si>
  <si>
    <t>Medicare Swing Bed Payment</t>
  </si>
  <si>
    <t>WS E-2</t>
  </si>
  <si>
    <t>Medicare Outpatient Payment</t>
  </si>
  <si>
    <t>WS E, B</t>
  </si>
  <si>
    <t>Medicare Rural Health Clinic Payment</t>
  </si>
  <si>
    <t>WS M-3</t>
  </si>
  <si>
    <t>Total Contractual Allowances (Exclude DSH, UPL, etc.)</t>
  </si>
  <si>
    <t>Financial Statements</t>
  </si>
  <si>
    <t>Total IP Charges (Include Acute, Swing Bed, ICU, Obstetrics, SNF, etc.)</t>
  </si>
  <si>
    <t xml:space="preserve">   Cost Based IP Charges</t>
  </si>
  <si>
    <t xml:space="preserve">   All Other IP Charges </t>
  </si>
  <si>
    <t>Total IP Contractual Allowances</t>
  </si>
  <si>
    <t>Other</t>
  </si>
  <si>
    <t>Other Operating Revenues</t>
  </si>
  <si>
    <t>Non-Operating Income</t>
  </si>
  <si>
    <t>Balance Sheet</t>
  </si>
  <si>
    <t>Cash and Investments - Beginning of Year</t>
  </si>
  <si>
    <t>Total OP Charges</t>
  </si>
  <si>
    <t>Inpatient Utilization Change</t>
  </si>
  <si>
    <t>Outpatient Utilization Change</t>
  </si>
  <si>
    <t>Inpatient payment rate increase (Non cost-based payers)</t>
  </si>
  <si>
    <t>Outpatient payment rate increase (Non cost-based payers)</t>
  </si>
  <si>
    <t>Forecast</t>
  </si>
  <si>
    <t>Salary and Benefits Rate Increase</t>
  </si>
  <si>
    <t>Analysis</t>
  </si>
  <si>
    <t>Price (Chargemaster) Change</t>
  </si>
  <si>
    <t>Inpatient Acuity Change</t>
  </si>
  <si>
    <t>Outpatient Acuity (service mix) Change</t>
  </si>
  <si>
    <t>Total Acute Discharges</t>
  </si>
  <si>
    <t>Total Swing Bed Discharges</t>
  </si>
  <si>
    <t>Total Swing Bed Patient Days</t>
  </si>
  <si>
    <t>WS S-3</t>
  </si>
  <si>
    <t>Hospital Stats</t>
  </si>
  <si>
    <t>Adjustment Factor:</t>
  </si>
  <si>
    <t>Swing Bed Utilization Change</t>
  </si>
  <si>
    <t xml:space="preserve">   Cost Based Swing Bed Charges</t>
  </si>
  <si>
    <t xml:space="preserve">  Cost Based Swing Bed CA</t>
  </si>
  <si>
    <t>Supplies and Other Rate Increase</t>
  </si>
  <si>
    <t>WS E-3 Caid</t>
  </si>
  <si>
    <t>Medicaid Cost-Based Acute IP Charges (Routine and Ancillary) (If Applicable)</t>
  </si>
  <si>
    <t>WS D, Part V Caid</t>
  </si>
  <si>
    <t>Base Year</t>
  </si>
  <si>
    <t>Total Acute Patient Days (Include M/S, ICU, Obstetrics)</t>
  </si>
  <si>
    <t>Meaningful Use Incentive Payments</t>
  </si>
  <si>
    <t>Medicare Cost-Based Rural Health Clinic Charges</t>
  </si>
  <si>
    <t xml:space="preserve">   Base Year FTEs</t>
  </si>
  <si>
    <r>
      <t xml:space="preserve">Questions? Contact Eric Shell at </t>
    </r>
    <r>
      <rPr>
        <b/>
        <sz val="11"/>
        <color rgb="FF000099"/>
        <rFont val="Calibri"/>
        <family val="2"/>
        <scheme val="minor"/>
      </rPr>
      <t>eshell@stroudwater.com</t>
    </r>
  </si>
  <si>
    <r>
      <t xml:space="preserve">CAH Financial Pro Forma                                        </t>
    </r>
    <r>
      <rPr>
        <b/>
        <sz val="14"/>
        <color theme="8" tint="-0.249977111117893"/>
        <rFont val="Calibri"/>
        <family val="2"/>
        <scheme val="minor"/>
      </rPr>
      <t>Variable Expense Calculations</t>
    </r>
  </si>
  <si>
    <r>
      <t xml:space="preserve">CAH Financial Pro Forma                                        </t>
    </r>
    <r>
      <rPr>
        <b/>
        <sz val="14"/>
        <color theme="8" tint="-0.249977111117893"/>
        <rFont val="Calibri"/>
        <family val="2"/>
        <scheme val="minor"/>
      </rPr>
      <t>Data Entry Sheet (Assumptions)</t>
    </r>
  </si>
  <si>
    <r>
      <t>CAH Financial Pro Forma</t>
    </r>
    <r>
      <rPr>
        <b/>
        <sz val="14"/>
        <color theme="8" tint="-0.249977111117893"/>
        <rFont val="Calibri"/>
        <family val="2"/>
        <scheme val="minor"/>
      </rPr>
      <t xml:space="preserve">                                                                       Financial Projection Results</t>
    </r>
  </si>
  <si>
    <t>Total Organizational Charges</t>
  </si>
  <si>
    <t>Ending Cash and Investments</t>
  </si>
  <si>
    <t xml:space="preserve">Beginning Cash and Investments </t>
  </si>
  <si>
    <t>Ending Cash and Investments as Percent of Baseline</t>
  </si>
  <si>
    <r>
      <t>CAH Financial Pro Forma</t>
    </r>
    <r>
      <rPr>
        <b/>
        <sz val="14"/>
        <color theme="8" tint="-0.249977111117893"/>
        <rFont val="Calibri"/>
        <family val="2"/>
        <scheme val="minor"/>
      </rPr>
      <t xml:space="preserve">                                                                       Financial Projection Charts</t>
    </r>
  </si>
  <si>
    <t xml:space="preserve">   FTEs</t>
  </si>
  <si>
    <t>Base Year FTEs</t>
  </si>
  <si>
    <r>
      <t xml:space="preserve">CAH Financial Pro Forma                                        </t>
    </r>
    <r>
      <rPr>
        <b/>
        <sz val="14"/>
        <color theme="8" tint="-0.249977111117893"/>
        <rFont val="Calibri"/>
        <family val="2"/>
        <scheme val="minor"/>
      </rPr>
      <t>Instructions</t>
    </r>
  </si>
  <si>
    <t>2. Enter data only in the yellow cells on the 'Assumptions' sheet</t>
  </si>
  <si>
    <t>3. Refer to Source column (column B) for data sources</t>
  </si>
  <si>
    <t>10. See 'Charts' sheet for charts depicting projected Net Income, Ending Cash and Investments, and Ending Cash and Investments as a Percent of Baseline</t>
  </si>
  <si>
    <t>1. Prior to Pro Forma completion, have readily available the CAH's latest cost report, PS&amp;R report, and financial statements</t>
  </si>
  <si>
    <t>7. Provide data for all pertinent yellow cells, leave other cells blank (or 0)</t>
  </si>
  <si>
    <t>8. There are no data entries on the 'Variable Expense,' 'Financial Projection,' or 'Charts' sheets</t>
  </si>
  <si>
    <t>4. Enter Base Year data (column C) from latest full-year reports</t>
  </si>
  <si>
    <t>9. See the 'Financial Projection' sheet for Year 1 through Year 6 financial projections</t>
  </si>
  <si>
    <t>5. Enter Forecast data informed by local experience or obtained from a healthcare projections firm (such as Truven)</t>
  </si>
  <si>
    <t>Salaries, Wages and Benefits</t>
  </si>
  <si>
    <t>Supplies and Other</t>
  </si>
  <si>
    <t>Depreciation and Amortization</t>
  </si>
  <si>
    <t>% Change in FTEs from Prior Year</t>
  </si>
  <si>
    <t>One-time changes in FTEs due to Program Changes, Reduction in Force, etc.</t>
  </si>
  <si>
    <t xml:space="preserve">IP Discharges excluding Swing Beds </t>
  </si>
  <si>
    <t>IP Discharges Total including Swing Beds</t>
  </si>
  <si>
    <t xml:space="preserve">Total Patient Charges  </t>
  </si>
  <si>
    <t xml:space="preserve">Total Inpatient Charges </t>
  </si>
  <si>
    <t xml:space="preserve">   Adjusted Discharges</t>
  </si>
  <si>
    <t xml:space="preserve">   One-Time FTE Changes due to Program Changes, Reduction in Force, etc.</t>
  </si>
  <si>
    <t>Salary and Benefits Expense/FTE</t>
  </si>
  <si>
    <t>Total Inpatient Revenue</t>
  </si>
  <si>
    <t>Total Outpatient Revenue</t>
  </si>
  <si>
    <t xml:space="preserve">  IP Cost Based CA</t>
  </si>
  <si>
    <t xml:space="preserve">   IP Acute Revenue - Cost Based</t>
  </si>
  <si>
    <t xml:space="preserve">   IP Swing Bed Revenue - Cost Based</t>
  </si>
  <si>
    <t xml:space="preserve">   Patient Service Revenue - PPS </t>
  </si>
  <si>
    <t xml:space="preserve">   Patient Service Revenue - Cost Based</t>
  </si>
  <si>
    <t>Disproportionate Share Payments</t>
  </si>
  <si>
    <t xml:space="preserve">Less:  Provision for Bad Debts   </t>
  </si>
  <si>
    <t>Meaningful Use Revenue</t>
  </si>
  <si>
    <t xml:space="preserve">Operating Income </t>
  </si>
  <si>
    <t>Non Operating Gains (Losses) Net</t>
  </si>
  <si>
    <t>Total Net Income</t>
  </si>
  <si>
    <t>Medicaid Cost Based Swing Bed Charges (Routine and Ancillary) (If Applicable)</t>
  </si>
  <si>
    <t>Medicaid Cost-Based Outpatient Hospital Service Charges (If Applicable)</t>
  </si>
  <si>
    <t>Medicaid Cost Based IP Acute Payment (If Applicable)</t>
  </si>
  <si>
    <t>Medicaid Cost Based Swing Bed Payment (If Applicable)</t>
  </si>
  <si>
    <t>Medicaid Cost Based Outpatient Payment (If Applicable)</t>
  </si>
  <si>
    <t>Variable Cost Reduction Factor</t>
  </si>
  <si>
    <t>Variable Expense % of volume change</t>
  </si>
  <si>
    <t>Acute Days</t>
  </si>
  <si>
    <t>Swing Bed Days</t>
  </si>
  <si>
    <t>Increase in Gross Adjusted Discharges from Prior Year</t>
  </si>
  <si>
    <t xml:space="preserve">   Change in Adjusted Discharges - after variable Cost %</t>
  </si>
  <si>
    <t xml:space="preserve">   Adjusted Discharges - Adjusted for Variable Cost %</t>
  </si>
  <si>
    <t xml:space="preserve">   FTEs/100 Adjusted Discharges</t>
  </si>
  <si>
    <t xml:space="preserve">   FTEs based on Base Period Ratio Times Adjusted Discharges</t>
  </si>
  <si>
    <t>Supplies and Other Expense/Adjusted Discharges</t>
  </si>
  <si>
    <t>Operating margin</t>
  </si>
  <si>
    <t>Total margin</t>
  </si>
  <si>
    <t>Labor costs / NPSR</t>
  </si>
  <si>
    <t>Labor costs / FTE</t>
  </si>
  <si>
    <t>Inpatient revenue %</t>
  </si>
  <si>
    <t>Outpatient revenue %</t>
  </si>
  <si>
    <t>Deductible percentage (incl Charity)</t>
  </si>
  <si>
    <t>Average daily census</t>
  </si>
  <si>
    <t xml:space="preserve">  Acute</t>
  </si>
  <si>
    <t xml:space="preserve">  Swing bed</t>
  </si>
  <si>
    <t>Adjusted patient discharges</t>
  </si>
  <si>
    <t>Days cash on hand</t>
  </si>
  <si>
    <t>Cost to charge ratio</t>
  </si>
  <si>
    <t>Cost based revenue cost to charge ratio</t>
  </si>
  <si>
    <t>Bad Debt (Forecast % of net revenue entered as a positive %)</t>
  </si>
  <si>
    <t>Charity Care (Forecast % of net revenue entered as a positive %)</t>
  </si>
  <si>
    <t>Depreciation and amortization</t>
  </si>
  <si>
    <t>STATISTICS AND RATIOS</t>
  </si>
  <si>
    <t>Patient days</t>
  </si>
  <si>
    <t>FTEs</t>
  </si>
  <si>
    <t>Other Operating Rev - Note: include 340B net proceeds (rev less exp) here</t>
  </si>
  <si>
    <t xml:space="preserve">  Less - Capital Investments funded with Cash</t>
  </si>
  <si>
    <t xml:space="preserve">  Less - Prinicpal Payments of Debt</t>
  </si>
  <si>
    <t>Principal Payments on Debt (Enter as Negatives)</t>
  </si>
  <si>
    <t xml:space="preserve"> </t>
  </si>
  <si>
    <t>Capital Assets Funded with Cash and Investments (enter as Negatives)</t>
  </si>
  <si>
    <r>
      <t>6. Enter forecasts for each category (row) and each year (column) 1 through 6</t>
    </r>
    <r>
      <rPr>
        <sz val="12"/>
        <color theme="1"/>
        <rFont val="Calibri"/>
        <family val="2"/>
        <scheme val="minor"/>
      </rPr>
      <t xml:space="preserve"> (Note that one time changes in FTEs related to program changes should be entered in Row 55)</t>
    </r>
  </si>
  <si>
    <t>State DSH/UPL/UCC Receipts/Cost Report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</si>
</sst>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&quot;$&quot;#,##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ont="1" applyFill="1"/>
    <xf numFmtId="0" fontId="0" fillId="2" borderId="0" xfId="0" applyFont="1" applyFill="1"/>
    <xf numFmtId="0" fontId="0" fillId="0" borderId="0" xfId="0" applyFont="1"/>
    <xf numFmtId="0" fontId="5" fillId="0" borderId="5" xfId="0" applyFont="1" applyFill="1" applyBorder="1" applyAlignment="1">
      <alignment horizontal="left" indent="1"/>
    </xf>
    <xf numFmtId="0" fontId="5" fillId="0" borderId="5" xfId="0" applyFont="1" applyFill="1" applyBorder="1"/>
    <xf numFmtId="164" fontId="0" fillId="0" borderId="0" xfId="0" applyNumberFormat="1" applyFont="1" applyFill="1"/>
    <xf numFmtId="44" fontId="0" fillId="0" borderId="0" xfId="0" applyNumberFormat="1" applyFont="1" applyFill="1"/>
    <xf numFmtId="167" fontId="5" fillId="0" borderId="8" xfId="4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7" fontId="0" fillId="0" borderId="0" xfId="0" applyNumberFormat="1" applyFont="1" applyFill="1"/>
    <xf numFmtId="0" fontId="5" fillId="0" borderId="5" xfId="0" applyFont="1" applyFill="1" applyBorder="1" applyAlignment="1"/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7" fillId="0" borderId="18" xfId="4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41" fontId="5" fillId="0" borderId="5" xfId="1" applyNumberFormat="1" applyFont="1" applyFill="1" applyBorder="1"/>
    <xf numFmtId="0" fontId="5" fillId="0" borderId="5" xfId="1" applyNumberFormat="1" applyFont="1" applyFill="1" applyBorder="1"/>
    <xf numFmtId="0" fontId="5" fillId="0" borderId="5" xfId="1" applyNumberFormat="1" applyFont="1" applyFill="1" applyBorder="1" applyAlignment="1"/>
    <xf numFmtId="0" fontId="6" fillId="0" borderId="22" xfId="4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 wrapText="1"/>
    </xf>
    <xf numFmtId="0" fontId="0" fillId="2" borderId="3" xfId="0" applyFill="1" applyBorder="1"/>
    <xf numFmtId="0" fontId="0" fillId="2" borderId="3" xfId="0" applyFont="1" applyFill="1" applyBorder="1"/>
    <xf numFmtId="164" fontId="5" fillId="0" borderId="8" xfId="4" applyNumberFormat="1" applyFont="1" applyFill="1" applyBorder="1" applyAlignment="1">
      <alignment horizontal="right" vertical="center"/>
    </xf>
    <xf numFmtId="164" fontId="5" fillId="0" borderId="13" xfId="4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3" borderId="19" xfId="2" applyNumberFormat="1" applyFont="1" applyFill="1" applyBorder="1" applyProtection="1">
      <protection locked="0"/>
    </xf>
    <xf numFmtId="165" fontId="5" fillId="3" borderId="19" xfId="1" applyNumberFormat="1" applyFont="1" applyFill="1" applyBorder="1" applyProtection="1">
      <protection locked="0"/>
    </xf>
    <xf numFmtId="166" fontId="0" fillId="3" borderId="13" xfId="3" applyNumberFormat="1" applyFont="1" applyFill="1" applyBorder="1" applyProtection="1">
      <protection locked="0"/>
    </xf>
    <xf numFmtId="0" fontId="12" fillId="2" borderId="6" xfId="0" applyFont="1" applyFill="1" applyBorder="1" applyAlignment="1" applyProtection="1">
      <alignment horizontal="left" vertical="center" wrapText="1"/>
    </xf>
    <xf numFmtId="0" fontId="0" fillId="2" borderId="3" xfId="0" applyFill="1" applyBorder="1" applyProtection="1"/>
    <xf numFmtId="0" fontId="0" fillId="2" borderId="3" xfId="0" applyFont="1" applyFill="1" applyBorder="1" applyProtection="1"/>
    <xf numFmtId="0" fontId="0" fillId="2" borderId="15" xfId="0" applyFont="1" applyFill="1" applyBorder="1" applyProtection="1"/>
    <xf numFmtId="0" fontId="6" fillId="0" borderId="23" xfId="0" applyFont="1" applyBorder="1" applyAlignment="1" applyProtection="1">
      <alignment horizontal="center" wrapText="1"/>
    </xf>
    <xf numFmtId="0" fontId="6" fillId="0" borderId="24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center"/>
    </xf>
    <xf numFmtId="0" fontId="5" fillId="0" borderId="5" xfId="0" applyFont="1" applyFill="1" applyBorder="1" applyAlignment="1" applyProtection="1"/>
    <xf numFmtId="41" fontId="5" fillId="0" borderId="0" xfId="0" applyNumberFormat="1" applyFont="1" applyFill="1" applyBorder="1" applyProtection="1"/>
    <xf numFmtId="0" fontId="5" fillId="0" borderId="16" xfId="0" applyFont="1" applyBorder="1" applyProtection="1"/>
    <xf numFmtId="0" fontId="5" fillId="0" borderId="8" xfId="0" applyFont="1" applyBorder="1" applyProtection="1"/>
    <xf numFmtId="0" fontId="0" fillId="0" borderId="8" xfId="0" applyFont="1" applyBorder="1" applyProtection="1"/>
    <xf numFmtId="0" fontId="5" fillId="0" borderId="5" xfId="0" applyFont="1" applyFill="1" applyBorder="1" applyAlignment="1" applyProtection="1">
      <alignment horizontal="left" indent="1"/>
    </xf>
    <xf numFmtId="41" fontId="5" fillId="0" borderId="0" xfId="0" applyNumberFormat="1" applyFont="1" applyFill="1" applyBorder="1" applyAlignment="1" applyProtection="1">
      <alignment horizontal="center"/>
    </xf>
    <xf numFmtId="164" fontId="5" fillId="0" borderId="19" xfId="2" applyNumberFormat="1" applyFont="1" applyFill="1" applyBorder="1" applyProtection="1"/>
    <xf numFmtId="41" fontId="5" fillId="0" borderId="20" xfId="0" applyNumberFormat="1" applyFont="1" applyBorder="1" applyAlignment="1" applyProtection="1">
      <alignment horizontal="center"/>
    </xf>
    <xf numFmtId="41" fontId="5" fillId="0" borderId="16" xfId="0" applyNumberFormat="1" applyFont="1" applyBorder="1" applyAlignment="1" applyProtection="1">
      <alignment horizontal="center"/>
    </xf>
    <xf numFmtId="41" fontId="5" fillId="0" borderId="8" xfId="0" applyNumberFormat="1" applyFont="1" applyBorder="1" applyAlignment="1" applyProtection="1">
      <alignment horizontal="center"/>
    </xf>
    <xf numFmtId="41" fontId="5" fillId="0" borderId="21" xfId="0" applyNumberFormat="1" applyFont="1" applyBorder="1" applyAlignment="1" applyProtection="1">
      <alignment horizontal="center"/>
    </xf>
    <xf numFmtId="0" fontId="0" fillId="0" borderId="5" xfId="0" applyFont="1" applyFill="1" applyBorder="1" applyProtection="1"/>
    <xf numFmtId="0" fontId="0" fillId="0" borderId="0" xfId="0" applyFont="1" applyFill="1" applyBorder="1" applyProtection="1"/>
    <xf numFmtId="0" fontId="0" fillId="0" borderId="20" xfId="0" applyFont="1" applyBorder="1" applyProtection="1"/>
    <xf numFmtId="0" fontId="0" fillId="0" borderId="16" xfId="0" applyFont="1" applyBorder="1" applyProtection="1"/>
    <xf numFmtId="166" fontId="0" fillId="0" borderId="13" xfId="3" applyNumberFormat="1" applyFont="1" applyFill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0" xfId="0" applyFill="1"/>
    <xf numFmtId="1" fontId="5" fillId="3" borderId="19" xfId="1" applyNumberFormat="1" applyFont="1" applyFill="1" applyBorder="1" applyProtection="1">
      <protection locked="0"/>
    </xf>
    <xf numFmtId="1" fontId="0" fillId="3" borderId="13" xfId="3" applyNumberFormat="1" applyFont="1" applyFill="1" applyBorder="1" applyProtection="1">
      <protection locked="0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wrapText="1"/>
    </xf>
    <xf numFmtId="166" fontId="5" fillId="2" borderId="0" xfId="3" applyNumberFormat="1" applyFont="1" applyFill="1" applyBorder="1" applyAlignment="1">
      <alignment horizontal="center" vertical="center"/>
    </xf>
    <xf numFmtId="166" fontId="5" fillId="3" borderId="13" xfId="3" applyNumberFormat="1" applyFont="1" applyFill="1" applyBorder="1" applyProtection="1">
      <protection locked="0"/>
    </xf>
    <xf numFmtId="0" fontId="14" fillId="0" borderId="0" xfId="0" applyFont="1"/>
    <xf numFmtId="0" fontId="14" fillId="2" borderId="0" xfId="0" applyFont="1" applyFill="1"/>
    <xf numFmtId="0" fontId="0" fillId="2" borderId="5" xfId="0" applyFill="1" applyBorder="1"/>
    <xf numFmtId="0" fontId="0" fillId="2" borderId="0" xfId="0" applyFill="1" applyBorder="1"/>
    <xf numFmtId="0" fontId="0" fillId="2" borderId="17" xfId="0" applyFill="1" applyBorder="1"/>
    <xf numFmtId="0" fontId="14" fillId="2" borderId="5" xfId="0" applyFont="1" applyFill="1" applyBorder="1"/>
    <xf numFmtId="0" fontId="14" fillId="2" borderId="0" xfId="0" applyFont="1" applyFill="1" applyBorder="1"/>
    <xf numFmtId="0" fontId="14" fillId="2" borderId="17" xfId="0" applyFont="1" applyFill="1" applyBorder="1"/>
    <xf numFmtId="0" fontId="14" fillId="2" borderId="7" xfId="0" applyFont="1" applyFill="1" applyBorder="1"/>
    <xf numFmtId="0" fontId="14" fillId="2" borderId="2" xfId="0" applyFont="1" applyFill="1" applyBorder="1"/>
    <xf numFmtId="0" fontId="14" fillId="2" borderId="9" xfId="0" applyFont="1" applyFill="1" applyBorder="1"/>
    <xf numFmtId="0" fontId="0" fillId="0" borderId="0" xfId="0" applyFill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left" indent="1"/>
    </xf>
    <xf numFmtId="41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0" fillId="2" borderId="0" xfId="0" applyFont="1" applyFill="1" applyBorder="1" applyProtection="1"/>
    <xf numFmtId="9" fontId="5" fillId="0" borderId="8" xfId="3" applyFont="1" applyFill="1" applyBorder="1" applyAlignment="1">
      <alignment horizontal="right" vertical="center"/>
    </xf>
    <xf numFmtId="44" fontId="5" fillId="0" borderId="8" xfId="0" applyNumberFormat="1" applyFont="1" applyFill="1" applyBorder="1" applyAlignment="1">
      <alignment horizontal="right" vertical="center"/>
    </xf>
    <xf numFmtId="9" fontId="5" fillId="3" borderId="20" xfId="3" applyFont="1" applyFill="1" applyBorder="1" applyProtection="1">
      <protection locked="0"/>
    </xf>
    <xf numFmtId="43" fontId="5" fillId="0" borderId="8" xfId="1" applyFont="1" applyFill="1" applyBorder="1" applyAlignment="1">
      <alignment horizontal="right" vertical="center"/>
    </xf>
    <xf numFmtId="0" fontId="0" fillId="0" borderId="0" xfId="0" applyFont="1" applyFill="1" applyProtection="1"/>
    <xf numFmtId="165" fontId="5" fillId="0" borderId="8" xfId="1" applyNumberFormat="1" applyFont="1" applyFill="1" applyBorder="1" applyAlignment="1">
      <alignment horizontal="right" vertical="center"/>
    </xf>
    <xf numFmtId="0" fontId="6" fillId="0" borderId="27" xfId="0" applyFont="1" applyBorder="1" applyAlignment="1" applyProtection="1">
      <alignment horizontal="center" wrapText="1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6" fillId="2" borderId="0" xfId="0" applyFont="1" applyFill="1" applyProtection="1"/>
    <xf numFmtId="0" fontId="6" fillId="0" borderId="0" xfId="0" applyFont="1" applyProtection="1"/>
    <xf numFmtId="0" fontId="0" fillId="0" borderId="0" xfId="0" applyFont="1" applyBorder="1" applyProtection="1"/>
    <xf numFmtId="0" fontId="0" fillId="0" borderId="17" xfId="0" applyFont="1" applyBorder="1" applyProtection="1"/>
    <xf numFmtId="0" fontId="5" fillId="0" borderId="5" xfId="0" applyFont="1" applyFill="1" applyBorder="1" applyAlignment="1" applyProtection="1">
      <alignment horizontal="left" indent="2"/>
    </xf>
    <xf numFmtId="165" fontId="5" fillId="0" borderId="0" xfId="1" applyNumberFormat="1" applyFont="1" applyBorder="1" applyProtection="1"/>
    <xf numFmtId="165" fontId="5" fillId="0" borderId="17" xfId="1" applyNumberFormat="1" applyFont="1" applyBorder="1" applyProtection="1"/>
    <xf numFmtId="168" fontId="0" fillId="2" borderId="0" xfId="0" applyNumberFormat="1" applyFont="1" applyFill="1" applyProtection="1"/>
    <xf numFmtId="168" fontId="5" fillId="0" borderId="0" xfId="1" applyNumberFormat="1" applyFont="1" applyFill="1" applyBorder="1" applyProtection="1"/>
    <xf numFmtId="168" fontId="0" fillId="0" borderId="0" xfId="0" applyNumberFormat="1" applyFont="1" applyProtection="1"/>
    <xf numFmtId="165" fontId="5" fillId="0" borderId="2" xfId="1" applyNumberFormat="1" applyFont="1" applyFill="1" applyBorder="1" applyProtection="1"/>
    <xf numFmtId="165" fontId="5" fillId="0" borderId="4" xfId="0" applyNumberFormat="1" applyFont="1" applyBorder="1" applyProtection="1"/>
    <xf numFmtId="165" fontId="5" fillId="0" borderId="4" xfId="1" applyNumberFormat="1" applyFont="1" applyBorder="1" applyProtection="1"/>
    <xf numFmtId="165" fontId="5" fillId="0" borderId="31" xfId="1" applyNumberFormat="1" applyFont="1" applyBorder="1" applyProtection="1"/>
    <xf numFmtId="168" fontId="5" fillId="2" borderId="0" xfId="1" applyNumberFormat="1" applyFont="1" applyFill="1" applyBorder="1" applyProtection="1"/>
    <xf numFmtId="165" fontId="5" fillId="0" borderId="0" xfId="0" applyNumberFormat="1" applyFont="1" applyBorder="1" applyProtection="1"/>
    <xf numFmtId="165" fontId="5" fillId="0" borderId="4" xfId="1" applyNumberFormat="1" applyFont="1" applyFill="1" applyBorder="1" applyProtection="1"/>
    <xf numFmtId="43" fontId="5" fillId="0" borderId="0" xfId="0" applyNumberFormat="1" applyFont="1" applyBorder="1" applyProtection="1"/>
    <xf numFmtId="43" fontId="5" fillId="0" borderId="17" xfId="0" applyNumberFormat="1" applyFont="1" applyBorder="1" applyProtection="1"/>
    <xf numFmtId="0" fontId="5" fillId="0" borderId="5" xfId="0" applyFont="1" applyFill="1" applyBorder="1" applyProtection="1"/>
    <xf numFmtId="0" fontId="5" fillId="0" borderId="0" xfId="0" applyFont="1" applyBorder="1" applyProtection="1"/>
    <xf numFmtId="0" fontId="5" fillId="0" borderId="17" xfId="0" applyFont="1" applyBorder="1" applyProtection="1"/>
    <xf numFmtId="164" fontId="5" fillId="0" borderId="0" xfId="2" applyNumberFormat="1" applyFont="1" applyFill="1" applyBorder="1" applyProtection="1"/>
    <xf numFmtId="164" fontId="5" fillId="0" borderId="17" xfId="2" applyNumberFormat="1" applyFont="1" applyFill="1" applyBorder="1" applyProtection="1"/>
    <xf numFmtId="43" fontId="5" fillId="0" borderId="3" xfId="0" applyNumberFormat="1" applyFont="1" applyBorder="1" applyProtection="1"/>
    <xf numFmtId="43" fontId="5" fillId="0" borderId="15" xfId="0" applyNumberFormat="1" applyFont="1" applyBorder="1" applyProtection="1"/>
    <xf numFmtId="0" fontId="5" fillId="0" borderId="5" xfId="0" applyFont="1" applyFill="1" applyBorder="1" applyAlignment="1" applyProtection="1">
      <alignment horizontal="left"/>
    </xf>
    <xf numFmtId="165" fontId="5" fillId="0" borderId="14" xfId="0" applyNumberFormat="1" applyFont="1" applyBorder="1" applyProtection="1"/>
    <xf numFmtId="165" fontId="5" fillId="0" borderId="30" xfId="0" applyNumberFormat="1" applyFont="1" applyBorder="1" applyProtection="1"/>
    <xf numFmtId="9" fontId="5" fillId="0" borderId="0" xfId="0" applyNumberFormat="1" applyFont="1" applyBorder="1" applyProtection="1"/>
    <xf numFmtId="165" fontId="5" fillId="0" borderId="3" xfId="0" applyNumberFormat="1" applyFont="1" applyBorder="1" applyProtection="1"/>
    <xf numFmtId="41" fontId="5" fillId="0" borderId="4" xfId="0" applyNumberFormat="1" applyFont="1" applyBorder="1" applyProtection="1"/>
    <xf numFmtId="164" fontId="5" fillId="0" borderId="0" xfId="2" applyNumberFormat="1" applyFont="1" applyBorder="1" applyProtection="1"/>
    <xf numFmtId="164" fontId="5" fillId="0" borderId="17" xfId="2" applyNumberFormat="1" applyFont="1" applyBorder="1" applyProtection="1"/>
    <xf numFmtId="0" fontId="5" fillId="0" borderId="7" xfId="0" applyFont="1" applyFill="1" applyBorder="1" applyProtection="1"/>
    <xf numFmtId="164" fontId="5" fillId="0" borderId="2" xfId="2" applyNumberFormat="1" applyFont="1" applyBorder="1" applyProtection="1"/>
    <xf numFmtId="164" fontId="5" fillId="0" borderId="9" xfId="2" applyNumberFormat="1" applyFont="1" applyBorder="1" applyProtection="1"/>
    <xf numFmtId="9" fontId="5" fillId="2" borderId="0" xfId="3" applyNumberFormat="1" applyFont="1" applyFill="1" applyBorder="1" applyProtection="1"/>
    <xf numFmtId="43" fontId="0" fillId="2" borderId="0" xfId="0" applyNumberFormat="1" applyFont="1" applyFill="1" applyProtection="1"/>
    <xf numFmtId="165" fontId="5" fillId="0" borderId="9" xfId="1" applyNumberFormat="1" applyFont="1" applyFill="1" applyBorder="1" applyProtection="1"/>
    <xf numFmtId="165" fontId="5" fillId="0" borderId="31" xfId="1" applyNumberFormat="1" applyFont="1" applyFill="1" applyBorder="1" applyProtection="1"/>
    <xf numFmtId="165" fontId="5" fillId="0" borderId="17" xfId="0" applyNumberFormat="1" applyFont="1" applyBorder="1" applyProtection="1"/>
    <xf numFmtId="9" fontId="5" fillId="0" borderId="17" xfId="0" applyNumberFormat="1" applyFont="1" applyBorder="1" applyProtection="1"/>
    <xf numFmtId="165" fontId="5" fillId="0" borderId="15" xfId="0" applyNumberFormat="1" applyFont="1" applyBorder="1" applyProtection="1"/>
    <xf numFmtId="41" fontId="5" fillId="0" borderId="31" xfId="0" applyNumberFormat="1" applyFont="1" applyBorder="1" applyProtection="1"/>
    <xf numFmtId="165" fontId="5" fillId="0" borderId="31" xfId="0" applyNumberFormat="1" applyFont="1" applyBorder="1" applyProtection="1"/>
    <xf numFmtId="9" fontId="5" fillId="0" borderId="10" xfId="3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7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/>
    <xf numFmtId="0" fontId="6" fillId="0" borderId="27" xfId="0" applyFont="1" applyBorder="1" applyAlignment="1" applyProtection="1">
      <alignment horizontal="center"/>
    </xf>
    <xf numFmtId="0" fontId="0" fillId="0" borderId="5" xfId="0" applyFont="1" applyBorder="1" applyProtection="1"/>
    <xf numFmtId="165" fontId="5" fillId="0" borderId="5" xfId="1" applyNumberFormat="1" applyFont="1" applyFill="1" applyBorder="1" applyProtection="1"/>
    <xf numFmtId="165" fontId="5" fillId="0" borderId="7" xfId="1" applyNumberFormat="1" applyFont="1" applyFill="1" applyBorder="1" applyProtection="1"/>
    <xf numFmtId="165" fontId="5" fillId="0" borderId="32" xfId="0" applyNumberFormat="1" applyFont="1" applyBorder="1" applyProtection="1"/>
    <xf numFmtId="165" fontId="5" fillId="0" borderId="5" xfId="0" applyNumberFormat="1" applyFont="1" applyBorder="1" applyProtection="1"/>
    <xf numFmtId="165" fontId="5" fillId="0" borderId="32" xfId="1" applyNumberFormat="1" applyFont="1" applyFill="1" applyBorder="1" applyProtection="1"/>
    <xf numFmtId="43" fontId="5" fillId="0" borderId="5" xfId="0" applyNumberFormat="1" applyFont="1" applyBorder="1" applyProtection="1"/>
    <xf numFmtId="41" fontId="5" fillId="0" borderId="5" xfId="0" applyNumberFormat="1" applyFont="1" applyBorder="1" applyProtection="1"/>
    <xf numFmtId="164" fontId="5" fillId="0" borderId="5" xfId="2" applyNumberFormat="1" applyFont="1" applyFill="1" applyBorder="1" applyProtection="1"/>
    <xf numFmtId="43" fontId="5" fillId="0" borderId="6" xfId="0" applyNumberFormat="1" applyFont="1" applyBorder="1" applyProtection="1"/>
    <xf numFmtId="165" fontId="5" fillId="0" borderId="33" xfId="0" applyNumberFormat="1" applyFont="1" applyBorder="1" applyProtection="1"/>
    <xf numFmtId="9" fontId="5" fillId="0" borderId="5" xfId="3" applyFont="1" applyFill="1" applyBorder="1" applyProtection="1"/>
    <xf numFmtId="165" fontId="5" fillId="0" borderId="6" xfId="0" applyNumberFormat="1" applyFont="1" applyBorder="1" applyProtection="1"/>
    <xf numFmtId="41" fontId="5" fillId="0" borderId="32" xfId="0" applyNumberFormat="1" applyFont="1" applyBorder="1" applyProtection="1"/>
    <xf numFmtId="164" fontId="5" fillId="0" borderId="5" xfId="2" applyNumberFormat="1" applyFont="1" applyBorder="1" applyProtection="1"/>
    <xf numFmtId="164" fontId="5" fillId="0" borderId="7" xfId="2" applyNumberFormat="1" applyFont="1" applyBorder="1" applyProtection="1"/>
    <xf numFmtId="0" fontId="5" fillId="0" borderId="7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 vertical="center"/>
    </xf>
    <xf numFmtId="10" fontId="0" fillId="0" borderId="8" xfId="3" applyNumberFormat="1" applyFont="1" applyFill="1" applyBorder="1" applyAlignment="1">
      <alignment horizontal="right" vertical="center"/>
    </xf>
    <xf numFmtId="165" fontId="0" fillId="0" borderId="8" xfId="1" applyNumberFormat="1" applyFont="1" applyFill="1" applyBorder="1" applyAlignment="1">
      <alignment horizontal="right" vertical="center"/>
    </xf>
    <xf numFmtId="43" fontId="0" fillId="0" borderId="8" xfId="1" applyFont="1" applyFill="1" applyBorder="1" applyAlignment="1">
      <alignment horizontal="right" vertical="center"/>
    </xf>
    <xf numFmtId="165" fontId="0" fillId="0" borderId="1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indent="1"/>
    </xf>
    <xf numFmtId="164" fontId="5" fillId="3" borderId="8" xfId="2" applyNumberFormat="1" applyFont="1" applyFill="1" applyBorder="1" applyProtection="1">
      <protection locked="0"/>
    </xf>
    <xf numFmtId="164" fontId="5" fillId="3" borderId="10" xfId="2" applyNumberFormat="1" applyFont="1" applyFill="1" applyBorder="1" applyProtection="1">
      <protection locked="0"/>
    </xf>
    <xf numFmtId="0" fontId="1" fillId="2" borderId="5" xfId="0" applyFont="1" applyFill="1" applyBorder="1"/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</cellXfs>
  <cellStyles count="115">
    <cellStyle name="Comma" xfId="1" builtinId="3"/>
    <cellStyle name="Currency" xfId="2" builtinId="4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10" xfId="6"/>
    <cellStyle name="Normal 2 2" xfId="5"/>
    <cellStyle name="Normal_OCHF excel tables" xfId="4"/>
    <cellStyle name="Percent" xfId="3" builtinId="5"/>
  </cellStyles>
  <dxfs count="0"/>
  <tableStyles count="0" defaultTableStyle="TableStyleMedium2" defaultPivotStyle="PivotStyleLight16"/>
  <colors>
    <mruColors>
      <color rgb="FFFFFF99"/>
      <color rgb="FFFFFFCC"/>
      <color rgb="FF00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Projection'!$A$67</c:f>
              <c:strCache>
                <c:ptCount val="1"/>
                <c:pt idx="0">
                  <c:v>Net Income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'Financial Projection'!$B$3:$H$3</c:f>
              <c:strCache>
                <c:ptCount val="7"/>
                <c:pt idx="0">
                  <c:v>Base Year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</c:strCache>
            </c:strRef>
          </c:cat>
          <c:val>
            <c:numRef>
              <c:f>'Financial Projection'!$B$67:$H$67</c:f>
              <c:numCache>
                <c:formatCode>_("$"* #,##0_);_("$"* \(#,##0\);_("$"*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620488"/>
        <c:axId val="288620880"/>
      </c:lineChart>
      <c:catAx>
        <c:axId val="28862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20880"/>
        <c:crosses val="autoZero"/>
        <c:auto val="1"/>
        <c:lblAlgn val="ctr"/>
        <c:lblOffset val="100"/>
        <c:noMultiLvlLbl val="0"/>
      </c:catAx>
      <c:valAx>
        <c:axId val="2886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2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Projection'!$A$70</c:f>
              <c:strCache>
                <c:ptCount val="1"/>
                <c:pt idx="0">
                  <c:v>Ending Cash and Investments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'Financial Projection'!$B$3:$H$3</c:f>
              <c:strCache>
                <c:ptCount val="7"/>
                <c:pt idx="0">
                  <c:v>Base Year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</c:strCache>
            </c:strRef>
          </c:cat>
          <c:val>
            <c:numRef>
              <c:f>'Financial Projection'!$B$70:$H$70</c:f>
              <c:numCache>
                <c:formatCode>_("$"* #,##0_);_("$"* \(#,##0\);_("$"*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621664"/>
        <c:axId val="288622056"/>
      </c:lineChart>
      <c:catAx>
        <c:axId val="28862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22056"/>
        <c:crosses val="autoZero"/>
        <c:auto val="1"/>
        <c:lblAlgn val="ctr"/>
        <c:lblOffset val="100"/>
        <c:noMultiLvlLbl val="0"/>
      </c:catAx>
      <c:valAx>
        <c:axId val="28862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2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Ending Cash and Investments </a:t>
            </a:r>
          </a:p>
          <a:p>
            <a:pPr>
              <a:defRPr/>
            </a:pPr>
            <a:r>
              <a:rPr lang="en-US"/>
              <a:t>as Percent of Baseline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'Financial Projection'!$A$72</c:f>
              <c:strCache>
                <c:ptCount val="1"/>
                <c:pt idx="0">
                  <c:v>Ending Cash and Investments as Percent of Baseline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'Financial Projection'!$B$3:$H$3</c:f>
              <c:strCache>
                <c:ptCount val="7"/>
                <c:pt idx="0">
                  <c:v>Base Year</c:v>
                </c:pt>
                <c:pt idx="1">
                  <c:v>Year 1</c:v>
                </c:pt>
                <c:pt idx="2">
                  <c:v>Year 2</c:v>
                </c:pt>
                <c:pt idx="3">
                  <c:v>Year 3</c:v>
                </c:pt>
                <c:pt idx="4">
                  <c:v>Year 4</c:v>
                </c:pt>
                <c:pt idx="5">
                  <c:v>Year 5</c:v>
                </c:pt>
                <c:pt idx="6">
                  <c:v>Year 6</c:v>
                </c:pt>
              </c:strCache>
            </c:strRef>
          </c:cat>
          <c:val>
            <c:numRef>
              <c:f>'Financial Projection'!$B$72:$H$72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622840"/>
        <c:axId val="288623232"/>
      </c:lineChart>
      <c:catAx>
        <c:axId val="28862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23232"/>
        <c:crosses val="autoZero"/>
        <c:auto val="1"/>
        <c:lblAlgn val="ctr"/>
        <c:lblOffset val="100"/>
        <c:noMultiLvlLbl val="0"/>
      </c:catAx>
      <c:valAx>
        <c:axId val="2886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2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106681</xdr:colOff>
      <xdr:row>0</xdr:row>
      <xdr:rowOff>45720</xdr:rowOff>
    </xdr:from>
    <xdr:to>
      <xdr:col>1</xdr:col>
      <xdr:colOff>1165860</xdr:colOff>
      <xdr:row>0</xdr:row>
      <xdr:rowOff>717720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128" b="18427"/>
        <a:stretch/>
      </xdr:blipFill>
      <xdr:spPr>
        <a:xfrm>
          <a:off x="4617721" y="45720"/>
          <a:ext cx="1059179" cy="672000"/>
        </a:xfrm>
        <a:prstGeom prst="rect">
          <a:avLst/>
        </a:prstGeom>
      </xdr:spPr>
    </xdr:pic>
    <xdr:clientData/>
  </xdr:twoCellAnchor>
  <xdr:twoCellAnchor>
    <xdr:from>
      <xdr:col>2</xdr:col>
      <xdr:colOff>678181</xdr:colOff>
      <xdr:row>0</xdr:row>
      <xdr:rowOff>106680</xdr:rowOff>
    </xdr:from>
    <xdr:to>
      <xdr:col>5</xdr:col>
      <xdr:colOff>342900</xdr:colOff>
      <xdr:row>0</xdr:row>
      <xdr:rowOff>647700</xdr:rowOff>
    </xdr:to>
    <xdr:pic>
      <xdr:nvPicPr>
        <xdr:cNvPr id="4" name="Picture 3" descr="62D6E5B0-56D6-42DD-9B12-EC5BFB56FA2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3" t="43334" r="11136" b="33000"/>
        <a:stretch/>
      </xdr:blipFill>
      <xdr:spPr bwMode="auto">
        <a:xfrm>
          <a:off x="6499861" y="106680"/>
          <a:ext cx="2293619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106681</xdr:colOff>
      <xdr:row>0</xdr:row>
      <xdr:rowOff>45720</xdr:rowOff>
    </xdr:from>
    <xdr:to>
      <xdr:col>1</xdr:col>
      <xdr:colOff>1165860</xdr:colOff>
      <xdr:row>0</xdr:row>
      <xdr:rowOff>717720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128" b="18427"/>
        <a:stretch/>
      </xdr:blipFill>
      <xdr:spPr>
        <a:xfrm>
          <a:off x="4617721" y="45720"/>
          <a:ext cx="1059179" cy="672000"/>
        </a:xfrm>
        <a:prstGeom prst="rect">
          <a:avLst/>
        </a:prstGeom>
      </xdr:spPr>
    </xdr:pic>
    <xdr:clientData/>
  </xdr:twoCellAnchor>
  <xdr:twoCellAnchor>
    <xdr:from>
      <xdr:col>2</xdr:col>
      <xdr:colOff>678181</xdr:colOff>
      <xdr:row>0</xdr:row>
      <xdr:rowOff>106680</xdr:rowOff>
    </xdr:from>
    <xdr:to>
      <xdr:col>5</xdr:col>
      <xdr:colOff>342900</xdr:colOff>
      <xdr:row>0</xdr:row>
      <xdr:rowOff>647700</xdr:rowOff>
    </xdr:to>
    <xdr:pic>
      <xdr:nvPicPr>
        <xdr:cNvPr id="4" name="Picture 3" descr="62D6E5B0-56D6-42DD-9B12-EC5BFB56FA2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3" t="43334" r="11136" b="33000"/>
        <a:stretch/>
      </xdr:blipFill>
      <xdr:spPr bwMode="auto">
        <a:xfrm>
          <a:off x="6499861" y="106680"/>
          <a:ext cx="2293619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4290061</xdr:colOff>
      <xdr:row>0</xdr:row>
      <xdr:rowOff>30480</xdr:rowOff>
    </xdr:from>
    <xdr:to>
      <xdr:col>2</xdr:col>
      <xdr:colOff>175260</xdr:colOff>
      <xdr:row>0</xdr:row>
      <xdr:rowOff>702480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128" b="18427"/>
        <a:stretch/>
      </xdr:blipFill>
      <xdr:spPr>
        <a:xfrm>
          <a:off x="4290061" y="30480"/>
          <a:ext cx="1059179" cy="672000"/>
        </a:xfrm>
        <a:prstGeom prst="rect">
          <a:avLst/>
        </a:prstGeom>
      </xdr:spPr>
    </xdr:pic>
    <xdr:clientData/>
  </xdr:twoCellAnchor>
  <xdr:twoCellAnchor>
    <xdr:from>
      <xdr:col>2</xdr:col>
      <xdr:colOff>678180</xdr:colOff>
      <xdr:row>0</xdr:row>
      <xdr:rowOff>114300</xdr:rowOff>
    </xdr:from>
    <xdr:to>
      <xdr:col>5</xdr:col>
      <xdr:colOff>342899</xdr:colOff>
      <xdr:row>0</xdr:row>
      <xdr:rowOff>655320</xdr:rowOff>
    </xdr:to>
    <xdr:pic>
      <xdr:nvPicPr>
        <xdr:cNvPr id="8" name="Picture 7" descr="62D6E5B0-56D6-42DD-9B12-EC5BFB56FA2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3" t="43334" r="11136" b="33000"/>
        <a:stretch/>
      </xdr:blipFill>
      <xdr:spPr bwMode="auto">
        <a:xfrm>
          <a:off x="5890260" y="114300"/>
          <a:ext cx="2293619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2895601</xdr:colOff>
      <xdr:row>0</xdr:row>
      <xdr:rowOff>45720</xdr:rowOff>
    </xdr:from>
    <xdr:to>
      <xdr:col>1</xdr:col>
      <xdr:colOff>931545</xdr:colOff>
      <xdr:row>0</xdr:row>
      <xdr:rowOff>717720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128" b="18427"/>
        <a:stretch/>
      </xdr:blipFill>
      <xdr:spPr>
        <a:xfrm>
          <a:off x="2895601" y="45720"/>
          <a:ext cx="1059179" cy="672000"/>
        </a:xfrm>
        <a:prstGeom prst="rect">
          <a:avLst/>
        </a:prstGeom>
      </xdr:spPr>
    </xdr:pic>
    <xdr:clientData/>
  </xdr:twoCellAnchor>
  <xdr:twoCellAnchor>
    <xdr:from>
      <xdr:col>2</xdr:col>
      <xdr:colOff>662940</xdr:colOff>
      <xdr:row>0</xdr:row>
      <xdr:rowOff>129540</xdr:rowOff>
    </xdr:from>
    <xdr:to>
      <xdr:col>5</xdr:col>
      <xdr:colOff>327659</xdr:colOff>
      <xdr:row>0</xdr:row>
      <xdr:rowOff>670560</xdr:rowOff>
    </xdr:to>
    <xdr:pic>
      <xdr:nvPicPr>
        <xdr:cNvPr id="4" name="Picture 3" descr="62D6E5B0-56D6-42DD-9B12-EC5BFB56FA2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3" t="43334" r="11136" b="33000"/>
        <a:stretch/>
      </xdr:blipFill>
      <xdr:spPr bwMode="auto">
        <a:xfrm>
          <a:off x="4404360" y="129540"/>
          <a:ext cx="2293619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175260</xdr:rowOff>
    </xdr:from>
    <xdr:to>
      <xdr:col>5</xdr:col>
      <xdr:colOff>579120</xdr:colOff>
      <xdr:row>16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</xdr:colOff>
      <xdr:row>17</xdr:row>
      <xdr:rowOff>114300</xdr:rowOff>
    </xdr:from>
    <xdr:to>
      <xdr:col>5</xdr:col>
      <xdr:colOff>586740</xdr:colOff>
      <xdr:row>32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167640</xdr:colOff>
      <xdr:row>33</xdr:row>
      <xdr:rowOff>53340</xdr:rowOff>
    </xdr:from>
    <xdr:to>
      <xdr:col>5</xdr:col>
      <xdr:colOff>594360</xdr:colOff>
      <xdr:row>48</xdr:row>
      <xdr:rowOff>53340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152401</xdr:colOff>
      <xdr:row>0</xdr:row>
      <xdr:rowOff>38100</xdr:rowOff>
    </xdr:from>
    <xdr:to>
      <xdr:col>3</xdr:col>
      <xdr:colOff>0</xdr:colOff>
      <xdr:row>0</xdr:row>
      <xdr:rowOff>710100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8128" b="18427"/>
        <a:stretch/>
      </xdr:blipFill>
      <xdr:spPr>
        <a:xfrm>
          <a:off x="2720341" y="38100"/>
          <a:ext cx="1059179" cy="672000"/>
        </a:xfrm>
        <a:prstGeom prst="rect">
          <a:avLst/>
        </a:prstGeom>
      </xdr:spPr>
    </xdr:pic>
    <xdr:clientData/>
  </xdr:twoCellAnchor>
  <xdr:twoCellAnchor>
    <xdr:from>
      <xdr:col>3</xdr:col>
      <xdr:colOff>304800</xdr:colOff>
      <xdr:row>0</xdr:row>
      <xdr:rowOff>129540</xdr:rowOff>
    </xdr:from>
    <xdr:to>
      <xdr:col>5</xdr:col>
      <xdr:colOff>632459</xdr:colOff>
      <xdr:row>0</xdr:row>
      <xdr:rowOff>670560</xdr:rowOff>
    </xdr:to>
    <xdr:pic>
      <xdr:nvPicPr>
        <xdr:cNvPr id="6" name="Picture 5" descr="62D6E5B0-56D6-42DD-9B12-EC5BFB56FA2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3" t="43334" r="11136" b="33000"/>
        <a:stretch/>
      </xdr:blipFill>
      <xdr:spPr bwMode="auto">
        <a:xfrm>
          <a:off x="4091940" y="129540"/>
          <a:ext cx="2080259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defaultColWidth="8.85546875" defaultRowHeight="15" x14ac:dyDescent="0.25"/>
  <cols>
    <col min="1" max="1" width="37.28515625" customWidth="1"/>
    <col min="2" max="2" width="17.7109375" customWidth="1"/>
    <col min="3" max="9" width="12.7109375" customWidth="1"/>
  </cols>
  <sheetData>
    <row r="1" spans="1:10" ht="58.35" customHeight="1" x14ac:dyDescent="0.25">
      <c r="A1" s="33" t="s">
        <v>108</v>
      </c>
      <c r="B1" s="34"/>
      <c r="C1" s="35"/>
      <c r="D1" s="35"/>
      <c r="E1" s="35"/>
      <c r="F1" s="35"/>
      <c r="G1" s="174" t="s">
        <v>97</v>
      </c>
      <c r="H1" s="174"/>
      <c r="I1" s="36"/>
    </row>
    <row r="2" spans="1:10" x14ac:dyDescent="0.25">
      <c r="A2" s="69"/>
      <c r="B2" s="70"/>
      <c r="C2" s="70"/>
      <c r="D2" s="70"/>
      <c r="E2" s="70"/>
      <c r="F2" s="70"/>
      <c r="G2" s="70"/>
      <c r="H2" s="70"/>
      <c r="I2" s="71"/>
      <c r="J2" s="60"/>
    </row>
    <row r="3" spans="1:10" x14ac:dyDescent="0.25">
      <c r="A3" s="69"/>
      <c r="B3" s="70"/>
      <c r="C3" s="70"/>
      <c r="D3" s="70"/>
      <c r="E3" s="70"/>
      <c r="F3" s="70"/>
      <c r="G3" s="70"/>
      <c r="H3" s="70"/>
      <c r="I3" s="71"/>
      <c r="J3" s="60"/>
    </row>
    <row r="4" spans="1:10" s="67" customFormat="1" ht="15.75" x14ac:dyDescent="0.25">
      <c r="A4" s="72" t="s">
        <v>112</v>
      </c>
      <c r="B4" s="73"/>
      <c r="C4" s="73"/>
      <c r="D4" s="73"/>
      <c r="E4" s="73"/>
      <c r="F4" s="73"/>
      <c r="G4" s="73"/>
      <c r="H4" s="73"/>
      <c r="I4" s="74"/>
      <c r="J4" s="68"/>
    </row>
    <row r="5" spans="1:10" s="67" customFormat="1" ht="15.75" x14ac:dyDescent="0.25">
      <c r="A5" s="72" t="s">
        <v>109</v>
      </c>
      <c r="B5" s="73"/>
      <c r="C5" s="73"/>
      <c r="D5" s="73"/>
      <c r="E5" s="73"/>
      <c r="F5" s="73"/>
      <c r="G5" s="73"/>
      <c r="H5" s="73"/>
      <c r="I5" s="74"/>
      <c r="J5" s="68"/>
    </row>
    <row r="6" spans="1:10" s="67" customFormat="1" ht="15.75" x14ac:dyDescent="0.25">
      <c r="A6" s="72" t="s">
        <v>110</v>
      </c>
      <c r="B6" s="73"/>
      <c r="C6" s="73"/>
      <c r="D6" s="73"/>
      <c r="E6" s="73"/>
      <c r="F6" s="73"/>
      <c r="G6" s="73"/>
      <c r="H6" s="73"/>
      <c r="I6" s="74"/>
      <c r="J6" s="68"/>
    </row>
    <row r="7" spans="1:10" ht="15.75" x14ac:dyDescent="0.25">
      <c r="A7" s="72" t="s">
        <v>115</v>
      </c>
      <c r="B7" s="70"/>
      <c r="C7" s="70"/>
      <c r="D7" s="70"/>
      <c r="E7" s="70"/>
      <c r="F7" s="70"/>
      <c r="G7" s="70"/>
      <c r="H7" s="70"/>
      <c r="I7" s="71"/>
      <c r="J7" s="60"/>
    </row>
    <row r="8" spans="1:10" s="67" customFormat="1" ht="15.75" x14ac:dyDescent="0.25">
      <c r="A8" s="72" t="s">
        <v>117</v>
      </c>
      <c r="B8" s="73"/>
      <c r="C8" s="73"/>
      <c r="D8" s="73"/>
      <c r="E8" s="73"/>
      <c r="F8" s="73"/>
      <c r="G8" s="73"/>
      <c r="H8" s="73"/>
      <c r="I8" s="74"/>
      <c r="J8" s="68"/>
    </row>
    <row r="9" spans="1:10" s="67" customFormat="1" ht="15.75" x14ac:dyDescent="0.25">
      <c r="A9" s="173" t="s">
        <v>184</v>
      </c>
      <c r="B9" s="73"/>
      <c r="C9" s="73"/>
      <c r="D9" s="73"/>
      <c r="E9" s="73"/>
      <c r="F9" s="73"/>
      <c r="G9" s="73"/>
      <c r="H9" s="73"/>
      <c r="I9" s="74"/>
      <c r="J9" s="68"/>
    </row>
    <row r="10" spans="1:10" s="67" customFormat="1" ht="15.75" x14ac:dyDescent="0.25">
      <c r="A10" s="72" t="s">
        <v>113</v>
      </c>
      <c r="B10" s="73"/>
      <c r="C10" s="73"/>
      <c r="D10" s="73"/>
      <c r="E10" s="73"/>
      <c r="F10" s="73"/>
      <c r="G10" s="73"/>
      <c r="H10" s="73"/>
      <c r="I10" s="74"/>
      <c r="J10" s="68"/>
    </row>
    <row r="11" spans="1:10" s="67" customFormat="1" ht="15.75" x14ac:dyDescent="0.25">
      <c r="A11" s="72" t="s">
        <v>114</v>
      </c>
      <c r="B11" s="73"/>
      <c r="C11" s="73"/>
      <c r="D11" s="73"/>
      <c r="E11" s="73"/>
      <c r="F11" s="73"/>
      <c r="G11" s="73"/>
      <c r="H11" s="73"/>
      <c r="I11" s="74"/>
      <c r="J11" s="68"/>
    </row>
    <row r="12" spans="1:10" s="67" customFormat="1" ht="15.75" x14ac:dyDescent="0.25">
      <c r="A12" s="72" t="s">
        <v>116</v>
      </c>
      <c r="B12" s="73"/>
      <c r="C12" s="73"/>
      <c r="D12" s="73"/>
      <c r="E12" s="73"/>
      <c r="F12" s="73"/>
      <c r="G12" s="73"/>
      <c r="H12" s="73"/>
      <c r="I12" s="74"/>
      <c r="J12" s="68"/>
    </row>
    <row r="13" spans="1:10" s="67" customFormat="1" ht="15.75" x14ac:dyDescent="0.25">
      <c r="A13" s="75" t="s">
        <v>111</v>
      </c>
      <c r="B13" s="76"/>
      <c r="C13" s="76"/>
      <c r="D13" s="76"/>
      <c r="E13" s="76"/>
      <c r="F13" s="76"/>
      <c r="G13" s="76"/>
      <c r="H13" s="76"/>
      <c r="I13" s="77"/>
      <c r="J13" s="68"/>
    </row>
    <row r="14" spans="1:10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</row>
  </sheetData>
  <sheetProtection selectLockedCells="1" selectUnlockedCells="1"/>
  <mergeCells count="1">
    <mergeCell ref="G1:H1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zoomScalePageLayoutView="125" workbookViewId="0">
      <pane ySplit="2" topLeftCell="A3" activePane="bottomLeft" state="frozen"/>
      <selection pane="bottomLeft" activeCell="A3" sqref="A3"/>
    </sheetView>
  </sheetViews>
  <sheetFormatPr defaultColWidth="8.7109375" defaultRowHeight="15" x14ac:dyDescent="0.25"/>
  <cols>
    <col min="1" max="1" width="65.28515625" style="58" customWidth="1"/>
    <col min="2" max="2" width="19.140625" style="58" bestFit="1" customWidth="1"/>
    <col min="3" max="9" width="12.7109375" style="58" customWidth="1"/>
    <col min="10" max="16384" width="8.7109375" style="58"/>
  </cols>
  <sheetData>
    <row r="1" spans="1:10" ht="58.35" customHeight="1" x14ac:dyDescent="0.25">
      <c r="A1" s="33" t="s">
        <v>99</v>
      </c>
      <c r="B1" s="34"/>
      <c r="C1" s="35"/>
      <c r="D1" s="35"/>
      <c r="E1" s="35"/>
      <c r="F1" s="35"/>
      <c r="G1" s="174" t="s">
        <v>97</v>
      </c>
      <c r="H1" s="174"/>
      <c r="I1" s="36"/>
      <c r="J1" s="79"/>
    </row>
    <row r="2" spans="1:10" s="59" customFormat="1" ht="15.75" thickBot="1" x14ac:dyDescent="0.3">
      <c r="A2" s="37" t="s">
        <v>0</v>
      </c>
      <c r="B2" s="38" t="s">
        <v>34</v>
      </c>
      <c r="C2" s="39" t="s">
        <v>92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80"/>
    </row>
    <row r="3" spans="1:10" x14ac:dyDescent="0.25">
      <c r="A3" s="41" t="s">
        <v>1</v>
      </c>
      <c r="B3" s="42"/>
      <c r="C3" s="43"/>
      <c r="D3" s="44"/>
      <c r="E3" s="45"/>
      <c r="F3" s="45"/>
      <c r="G3" s="45"/>
      <c r="H3" s="45"/>
      <c r="I3" s="45"/>
      <c r="J3" s="79"/>
    </row>
    <row r="4" spans="1:10" x14ac:dyDescent="0.25">
      <c r="A4" s="46" t="s">
        <v>101</v>
      </c>
      <c r="B4" s="42" t="s">
        <v>58</v>
      </c>
      <c r="C4" s="30">
        <v>0</v>
      </c>
      <c r="D4" s="44"/>
      <c r="E4" s="45"/>
      <c r="F4" s="45"/>
      <c r="G4" s="45"/>
      <c r="H4" s="45"/>
      <c r="I4" s="45"/>
      <c r="J4" s="79"/>
    </row>
    <row r="5" spans="1:10" x14ac:dyDescent="0.25">
      <c r="A5" s="46" t="s">
        <v>59</v>
      </c>
      <c r="B5" s="47" t="s">
        <v>58</v>
      </c>
      <c r="C5" s="30">
        <v>0</v>
      </c>
      <c r="D5" s="45"/>
      <c r="E5" s="45"/>
      <c r="F5" s="45"/>
      <c r="G5" s="45"/>
      <c r="H5" s="45"/>
      <c r="I5" s="45"/>
      <c r="J5" s="79"/>
    </row>
    <row r="6" spans="1:10" x14ac:dyDescent="0.25">
      <c r="A6" s="46" t="s">
        <v>68</v>
      </c>
      <c r="B6" s="47" t="s">
        <v>58</v>
      </c>
      <c r="C6" s="48">
        <f>C4-C5</f>
        <v>0</v>
      </c>
      <c r="D6" s="45"/>
      <c r="E6" s="45"/>
      <c r="F6" s="45"/>
      <c r="G6" s="45"/>
      <c r="H6" s="45"/>
      <c r="I6" s="45"/>
      <c r="J6" s="79"/>
    </row>
    <row r="7" spans="1:10" x14ac:dyDescent="0.25">
      <c r="A7" s="46" t="s">
        <v>45</v>
      </c>
      <c r="B7" s="47" t="s">
        <v>44</v>
      </c>
      <c r="C7" s="30">
        <v>0</v>
      </c>
      <c r="D7" s="44"/>
      <c r="E7" s="45"/>
      <c r="F7" s="45"/>
      <c r="G7" s="45"/>
      <c r="H7" s="45"/>
      <c r="I7" s="45"/>
      <c r="J7" s="79"/>
    </row>
    <row r="8" spans="1:10" x14ac:dyDescent="0.25">
      <c r="A8" s="46" t="s">
        <v>46</v>
      </c>
      <c r="B8" s="47" t="s">
        <v>44</v>
      </c>
      <c r="C8" s="30">
        <v>0</v>
      </c>
      <c r="D8" s="44"/>
      <c r="E8" s="45"/>
      <c r="F8" s="45"/>
      <c r="G8" s="45"/>
      <c r="H8" s="45"/>
      <c r="I8" s="45"/>
      <c r="J8" s="79"/>
    </row>
    <row r="9" spans="1:10" x14ac:dyDescent="0.25">
      <c r="A9" s="46" t="s">
        <v>48</v>
      </c>
      <c r="B9" s="47" t="s">
        <v>47</v>
      </c>
      <c r="C9" s="30">
        <v>0</v>
      </c>
      <c r="D9" s="44"/>
      <c r="E9" s="45"/>
      <c r="F9" s="45"/>
      <c r="G9" s="45"/>
      <c r="H9" s="45"/>
      <c r="I9" s="45"/>
      <c r="J9" s="79"/>
    </row>
    <row r="10" spans="1:10" x14ac:dyDescent="0.25">
      <c r="A10" s="46" t="s">
        <v>95</v>
      </c>
      <c r="B10" s="47" t="s">
        <v>44</v>
      </c>
      <c r="C10" s="30">
        <v>0</v>
      </c>
      <c r="D10" s="44"/>
      <c r="E10" s="45"/>
      <c r="F10" s="45"/>
      <c r="G10" s="45"/>
      <c r="H10" s="45"/>
      <c r="I10" s="45"/>
      <c r="J10" s="79"/>
    </row>
    <row r="11" spans="1:10" x14ac:dyDescent="0.25">
      <c r="A11" s="46" t="s">
        <v>90</v>
      </c>
      <c r="B11" s="47" t="s">
        <v>58</v>
      </c>
      <c r="C11" s="30">
        <v>0</v>
      </c>
      <c r="D11" s="44"/>
      <c r="E11" s="45"/>
      <c r="F11" s="45"/>
      <c r="G11" s="45"/>
      <c r="H11" s="45"/>
      <c r="I11" s="45"/>
      <c r="J11" s="79"/>
    </row>
    <row r="12" spans="1:10" x14ac:dyDescent="0.25">
      <c r="A12" s="46" t="s">
        <v>143</v>
      </c>
      <c r="B12" s="47" t="s">
        <v>58</v>
      </c>
      <c r="C12" s="30">
        <v>0</v>
      </c>
      <c r="D12" s="44"/>
      <c r="E12" s="45"/>
      <c r="F12" s="45"/>
      <c r="G12" s="45"/>
      <c r="H12" s="45"/>
      <c r="I12" s="45"/>
      <c r="J12" s="79"/>
    </row>
    <row r="13" spans="1:10" x14ac:dyDescent="0.25">
      <c r="A13" s="46" t="s">
        <v>144</v>
      </c>
      <c r="B13" s="47" t="s">
        <v>91</v>
      </c>
      <c r="C13" s="30">
        <v>0</v>
      </c>
      <c r="D13" s="44"/>
      <c r="E13" s="45"/>
      <c r="F13" s="45"/>
      <c r="G13" s="45"/>
      <c r="H13" s="45"/>
      <c r="I13" s="45"/>
      <c r="J13" s="79"/>
    </row>
    <row r="14" spans="1:10" x14ac:dyDescent="0.25">
      <c r="A14" s="46" t="s">
        <v>57</v>
      </c>
      <c r="B14" s="47" t="s">
        <v>58</v>
      </c>
      <c r="C14" s="30">
        <v>0</v>
      </c>
      <c r="D14" s="44"/>
      <c r="E14" s="45"/>
      <c r="F14" s="45"/>
      <c r="G14" s="45"/>
      <c r="H14" s="45"/>
      <c r="I14" s="45"/>
      <c r="J14" s="79"/>
    </row>
    <row r="15" spans="1:10" x14ac:dyDescent="0.25">
      <c r="A15" s="46" t="s">
        <v>62</v>
      </c>
      <c r="B15" s="47" t="s">
        <v>58</v>
      </c>
      <c r="C15" s="30">
        <v>0</v>
      </c>
      <c r="D15" s="44"/>
      <c r="E15" s="45"/>
      <c r="F15" s="45"/>
      <c r="G15" s="45"/>
      <c r="H15" s="45"/>
      <c r="I15" s="45"/>
      <c r="J15" s="79"/>
    </row>
    <row r="16" spans="1:10" x14ac:dyDescent="0.25">
      <c r="A16" s="46" t="s">
        <v>49</v>
      </c>
      <c r="B16" s="47" t="s">
        <v>50</v>
      </c>
      <c r="C16" s="30">
        <v>0</v>
      </c>
      <c r="D16" s="44"/>
      <c r="E16" s="45"/>
      <c r="F16" s="45"/>
      <c r="G16" s="45"/>
      <c r="H16" s="45"/>
      <c r="I16" s="45"/>
      <c r="J16" s="79"/>
    </row>
    <row r="17" spans="1:14" x14ac:dyDescent="0.25">
      <c r="A17" s="46" t="s">
        <v>51</v>
      </c>
      <c r="B17" s="47" t="s">
        <v>52</v>
      </c>
      <c r="C17" s="30">
        <v>0</v>
      </c>
      <c r="D17" s="44"/>
      <c r="E17" s="45"/>
      <c r="F17" s="45"/>
      <c r="G17" s="45"/>
      <c r="H17" s="45"/>
      <c r="I17" s="45"/>
      <c r="J17" s="79"/>
    </row>
    <row r="18" spans="1:14" x14ac:dyDescent="0.25">
      <c r="A18" s="46" t="s">
        <v>53</v>
      </c>
      <c r="B18" s="47" t="s">
        <v>54</v>
      </c>
      <c r="C18" s="30">
        <v>0</v>
      </c>
      <c r="D18" s="44"/>
      <c r="E18" s="45"/>
      <c r="F18" s="45"/>
      <c r="G18" s="45"/>
      <c r="H18" s="45"/>
      <c r="I18" s="45"/>
      <c r="J18" s="79"/>
    </row>
    <row r="19" spans="1:14" x14ac:dyDescent="0.25">
      <c r="A19" s="46" t="s">
        <v>55</v>
      </c>
      <c r="B19" s="47" t="s">
        <v>56</v>
      </c>
      <c r="C19" s="30">
        <v>0</v>
      </c>
      <c r="D19" s="44"/>
      <c r="E19" s="45"/>
      <c r="F19" s="45"/>
      <c r="G19" s="45"/>
      <c r="H19" s="45"/>
      <c r="I19" s="45"/>
      <c r="J19" s="79"/>
    </row>
    <row r="20" spans="1:14" x14ac:dyDescent="0.25">
      <c r="A20" s="46" t="s">
        <v>145</v>
      </c>
      <c r="B20" s="47" t="s">
        <v>89</v>
      </c>
      <c r="C20" s="30">
        <v>0</v>
      </c>
      <c r="D20" s="44"/>
      <c r="E20" s="45"/>
      <c r="F20" s="45"/>
      <c r="G20" s="45"/>
      <c r="H20" s="45"/>
      <c r="I20" s="45"/>
      <c r="J20" s="79"/>
    </row>
    <row r="21" spans="1:14" x14ac:dyDescent="0.25">
      <c r="A21" s="46" t="s">
        <v>146</v>
      </c>
      <c r="B21" s="47" t="s">
        <v>89</v>
      </c>
      <c r="C21" s="30">
        <v>0</v>
      </c>
      <c r="D21" s="44"/>
      <c r="E21" s="45"/>
      <c r="F21" s="45"/>
      <c r="G21" s="45"/>
      <c r="H21" s="45"/>
      <c r="I21" s="45"/>
      <c r="J21" s="79"/>
    </row>
    <row r="22" spans="1:14" x14ac:dyDescent="0.25">
      <c r="A22" s="46" t="s">
        <v>147</v>
      </c>
      <c r="B22" s="47" t="s">
        <v>89</v>
      </c>
      <c r="C22" s="30">
        <v>0</v>
      </c>
      <c r="D22" s="44"/>
      <c r="E22" s="45"/>
      <c r="F22" s="45"/>
      <c r="G22" s="45"/>
      <c r="H22" s="45"/>
      <c r="I22" s="45"/>
      <c r="J22" s="79"/>
    </row>
    <row r="23" spans="1:14" x14ac:dyDescent="0.25">
      <c r="A23" s="46" t="s">
        <v>79</v>
      </c>
      <c r="B23" s="47" t="s">
        <v>82</v>
      </c>
      <c r="C23" s="31">
        <v>0</v>
      </c>
      <c r="D23" s="44"/>
      <c r="E23" s="45"/>
      <c r="F23" s="45"/>
      <c r="G23" s="45"/>
      <c r="H23" s="45"/>
      <c r="I23" s="45"/>
      <c r="J23" s="79"/>
    </row>
    <row r="24" spans="1:14" x14ac:dyDescent="0.25">
      <c r="A24" s="46" t="s">
        <v>80</v>
      </c>
      <c r="B24" s="47" t="s">
        <v>83</v>
      </c>
      <c r="C24" s="31">
        <v>0</v>
      </c>
      <c r="D24" s="44"/>
      <c r="E24" s="45"/>
      <c r="F24" s="45"/>
      <c r="G24" s="45"/>
      <c r="H24" s="45"/>
      <c r="I24" s="45"/>
      <c r="J24" s="79"/>
    </row>
    <row r="25" spans="1:14" x14ac:dyDescent="0.25">
      <c r="A25" s="46" t="s">
        <v>93</v>
      </c>
      <c r="B25" s="47" t="s">
        <v>82</v>
      </c>
      <c r="C25" s="31">
        <v>0</v>
      </c>
      <c r="D25" s="44"/>
      <c r="E25" s="45"/>
      <c r="F25" s="45"/>
      <c r="G25" s="45"/>
      <c r="H25" s="45"/>
      <c r="I25" s="45"/>
      <c r="J25" s="79"/>
    </row>
    <row r="26" spans="1:14" x14ac:dyDescent="0.25">
      <c r="A26" s="46" t="s">
        <v>81</v>
      </c>
      <c r="B26" s="47" t="s">
        <v>82</v>
      </c>
      <c r="C26" s="31">
        <v>0</v>
      </c>
      <c r="D26" s="44"/>
      <c r="E26" s="45"/>
      <c r="F26" s="45"/>
      <c r="G26" s="45"/>
      <c r="H26" s="45"/>
      <c r="I26" s="45"/>
      <c r="J26" s="79"/>
    </row>
    <row r="27" spans="1:14" x14ac:dyDescent="0.25">
      <c r="A27" s="46"/>
      <c r="B27" s="47"/>
      <c r="C27" s="49"/>
      <c r="D27" s="44"/>
      <c r="E27" s="45"/>
      <c r="F27" s="45"/>
      <c r="G27" s="45"/>
      <c r="H27" s="45"/>
      <c r="I27" s="45"/>
      <c r="J27" s="79"/>
      <c r="K27" s="89"/>
      <c r="L27" s="89"/>
      <c r="M27" s="89"/>
      <c r="N27" s="89"/>
    </row>
    <row r="28" spans="1:14" x14ac:dyDescent="0.25">
      <c r="A28" s="46" t="s">
        <v>76</v>
      </c>
      <c r="B28" s="47" t="s">
        <v>73</v>
      </c>
      <c r="C28" s="50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79"/>
      <c r="K28" s="89"/>
      <c r="L28" s="89"/>
      <c r="M28" s="89"/>
      <c r="N28" s="89"/>
    </row>
    <row r="29" spans="1:14" x14ac:dyDescent="0.25">
      <c r="A29" s="46" t="s">
        <v>69</v>
      </c>
      <c r="B29" s="47" t="s">
        <v>73</v>
      </c>
      <c r="C29" s="50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79"/>
      <c r="K29" s="89"/>
      <c r="L29" s="89"/>
      <c r="M29" s="89"/>
      <c r="N29" s="89"/>
    </row>
    <row r="30" spans="1:14" x14ac:dyDescent="0.25">
      <c r="A30" s="46" t="s">
        <v>77</v>
      </c>
      <c r="B30" s="47" t="s">
        <v>73</v>
      </c>
      <c r="C30" s="50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79"/>
      <c r="K30" s="89"/>
      <c r="L30" s="89"/>
      <c r="M30" s="89"/>
      <c r="N30" s="89"/>
    </row>
    <row r="31" spans="1:14" x14ac:dyDescent="0.25">
      <c r="A31" s="46" t="s">
        <v>85</v>
      </c>
      <c r="B31" s="47" t="s">
        <v>73</v>
      </c>
      <c r="C31" s="50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79"/>
      <c r="K31" s="89"/>
      <c r="L31" s="89"/>
      <c r="M31" s="89"/>
      <c r="N31" s="89"/>
    </row>
    <row r="32" spans="1:14" x14ac:dyDescent="0.25">
      <c r="A32" s="46" t="s">
        <v>70</v>
      </c>
      <c r="B32" s="47" t="s">
        <v>73</v>
      </c>
      <c r="C32" s="50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79"/>
      <c r="K32" s="89"/>
      <c r="L32" s="89"/>
      <c r="M32" s="89"/>
      <c r="N32" s="89"/>
    </row>
    <row r="33" spans="1:14" x14ac:dyDescent="0.25">
      <c r="A33" s="46" t="s">
        <v>78</v>
      </c>
      <c r="B33" s="47" t="s">
        <v>73</v>
      </c>
      <c r="C33" s="50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79"/>
      <c r="K33" s="89"/>
      <c r="L33" s="89"/>
      <c r="M33" s="89"/>
      <c r="N33" s="89"/>
    </row>
    <row r="34" spans="1:14" x14ac:dyDescent="0.25">
      <c r="A34" s="46" t="s">
        <v>71</v>
      </c>
      <c r="B34" s="47" t="s">
        <v>73</v>
      </c>
      <c r="C34" s="50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79"/>
      <c r="K34" s="89"/>
      <c r="L34" s="89"/>
      <c r="M34" s="89"/>
      <c r="N34" s="89"/>
    </row>
    <row r="35" spans="1:14" x14ac:dyDescent="0.25">
      <c r="A35" s="46" t="s">
        <v>72</v>
      </c>
      <c r="B35" s="47" t="s">
        <v>73</v>
      </c>
      <c r="C35" s="50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79"/>
      <c r="K35" s="89"/>
      <c r="L35" s="89"/>
      <c r="M35" s="89"/>
      <c r="N35" s="89"/>
    </row>
    <row r="36" spans="1:14" x14ac:dyDescent="0.25">
      <c r="A36" s="46"/>
      <c r="B36" s="47"/>
      <c r="C36" s="50"/>
      <c r="D36" s="51"/>
      <c r="E36" s="45"/>
      <c r="F36" s="45"/>
      <c r="G36" s="45"/>
      <c r="H36" s="45"/>
      <c r="I36" s="45"/>
      <c r="J36" s="79"/>
      <c r="K36" s="89"/>
      <c r="L36" s="89"/>
      <c r="M36" s="89"/>
      <c r="N36" s="89"/>
    </row>
    <row r="37" spans="1:14" x14ac:dyDescent="0.25">
      <c r="A37" s="41" t="s">
        <v>63</v>
      </c>
      <c r="B37" s="47"/>
      <c r="C37" s="52"/>
      <c r="D37" s="51"/>
      <c r="E37" s="45"/>
      <c r="F37" s="45"/>
      <c r="G37" s="45"/>
      <c r="H37" s="45"/>
      <c r="I37" s="45"/>
      <c r="J37" s="79"/>
      <c r="K37" s="89"/>
      <c r="L37" s="89"/>
      <c r="M37" s="89"/>
      <c r="N37" s="89"/>
    </row>
    <row r="38" spans="1:14" x14ac:dyDescent="0.25">
      <c r="A38" s="46" t="s">
        <v>185</v>
      </c>
      <c r="B38" s="47" t="s">
        <v>58</v>
      </c>
      <c r="C38" s="30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79"/>
      <c r="K38" s="89"/>
      <c r="L38" s="89"/>
      <c r="M38" s="89"/>
      <c r="N38" s="89"/>
    </row>
    <row r="39" spans="1:14" x14ac:dyDescent="0.25">
      <c r="A39" s="46" t="s">
        <v>172</v>
      </c>
      <c r="B39" s="47" t="s">
        <v>58</v>
      </c>
      <c r="C39" s="30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79"/>
      <c r="K39" s="89"/>
      <c r="L39" s="89"/>
      <c r="M39" s="89"/>
      <c r="N39" s="89"/>
    </row>
    <row r="40" spans="1:14" x14ac:dyDescent="0.25">
      <c r="A40" s="46" t="s">
        <v>173</v>
      </c>
      <c r="B40" s="47" t="s">
        <v>58</v>
      </c>
      <c r="C40" s="30">
        <v>0</v>
      </c>
      <c r="D40" s="66">
        <v>0</v>
      </c>
      <c r="E40" s="66">
        <f>D40</f>
        <v>0</v>
      </c>
      <c r="F40" s="66">
        <f t="shared" ref="F40:I40" si="0">E40</f>
        <v>0</v>
      </c>
      <c r="G40" s="66">
        <f t="shared" si="0"/>
        <v>0</v>
      </c>
      <c r="H40" s="66">
        <f t="shared" si="0"/>
        <v>0</v>
      </c>
      <c r="I40" s="66">
        <f t="shared" si="0"/>
        <v>0</v>
      </c>
      <c r="J40" s="79"/>
      <c r="K40" s="89"/>
      <c r="L40" s="89"/>
      <c r="M40" s="89"/>
      <c r="N40" s="89"/>
    </row>
    <row r="41" spans="1:14" x14ac:dyDescent="0.25">
      <c r="A41" s="46" t="s">
        <v>178</v>
      </c>
      <c r="B41" s="47" t="s">
        <v>58</v>
      </c>
      <c r="C41" s="30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79"/>
      <c r="K41" s="89"/>
      <c r="L41" s="89"/>
      <c r="M41" s="89"/>
      <c r="N41" s="89"/>
    </row>
    <row r="42" spans="1:14" x14ac:dyDescent="0.25">
      <c r="A42" s="46" t="s">
        <v>94</v>
      </c>
      <c r="B42" s="47" t="s">
        <v>58</v>
      </c>
      <c r="C42" s="30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79"/>
    </row>
    <row r="43" spans="1:14" x14ac:dyDescent="0.25">
      <c r="A43" s="46" t="s">
        <v>65</v>
      </c>
      <c r="B43" s="47" t="s">
        <v>58</v>
      </c>
      <c r="C43" s="30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79"/>
    </row>
    <row r="44" spans="1:14" x14ac:dyDescent="0.25">
      <c r="A44" s="53"/>
      <c r="B44" s="54"/>
      <c r="C44" s="55"/>
      <c r="D44" s="45"/>
      <c r="E44" s="45"/>
      <c r="F44" s="45"/>
      <c r="G44" s="45"/>
      <c r="H44" s="45"/>
      <c r="I44" s="45"/>
      <c r="J44" s="79"/>
    </row>
    <row r="45" spans="1:14" x14ac:dyDescent="0.25">
      <c r="A45" s="41" t="s">
        <v>2</v>
      </c>
      <c r="B45" s="47"/>
      <c r="C45" s="52"/>
      <c r="D45" s="51"/>
      <c r="E45" s="45"/>
      <c r="F45" s="45"/>
      <c r="G45" s="45"/>
      <c r="H45" s="45"/>
      <c r="I45" s="45"/>
      <c r="J45" s="79"/>
    </row>
    <row r="46" spans="1:14" x14ac:dyDescent="0.25">
      <c r="A46" s="46" t="s">
        <v>118</v>
      </c>
      <c r="B46" s="47" t="s">
        <v>58</v>
      </c>
      <c r="C46" s="30">
        <v>0</v>
      </c>
      <c r="D46" s="51"/>
      <c r="E46" s="45"/>
      <c r="F46" s="45"/>
      <c r="G46" s="45"/>
      <c r="H46" s="45"/>
      <c r="I46" s="45"/>
      <c r="J46" s="79"/>
    </row>
    <row r="47" spans="1:14" x14ac:dyDescent="0.25">
      <c r="A47" s="46" t="s">
        <v>119</v>
      </c>
      <c r="B47" s="47" t="s">
        <v>58</v>
      </c>
      <c r="C47" s="30">
        <v>0</v>
      </c>
      <c r="D47" s="51"/>
      <c r="E47" s="45"/>
      <c r="F47" s="45"/>
      <c r="G47" s="45"/>
      <c r="H47" s="45"/>
      <c r="I47" s="45"/>
      <c r="J47" s="79"/>
    </row>
    <row r="48" spans="1:14" x14ac:dyDescent="0.25">
      <c r="A48" s="46" t="s">
        <v>3</v>
      </c>
      <c r="B48" s="47" t="s">
        <v>58</v>
      </c>
      <c r="C48" s="30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79"/>
    </row>
    <row r="49" spans="1:10" x14ac:dyDescent="0.25">
      <c r="A49" s="4" t="s">
        <v>174</v>
      </c>
      <c r="B49" s="47" t="s">
        <v>58</v>
      </c>
      <c r="C49" s="30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79"/>
    </row>
    <row r="50" spans="1:10" x14ac:dyDescent="0.25">
      <c r="A50" s="46" t="s">
        <v>4</v>
      </c>
      <c r="B50" s="47" t="s">
        <v>58</v>
      </c>
      <c r="C50" s="30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79"/>
    </row>
    <row r="51" spans="1:10" x14ac:dyDescent="0.25">
      <c r="A51" s="46" t="s">
        <v>107</v>
      </c>
      <c r="B51" s="47" t="s">
        <v>82</v>
      </c>
      <c r="C51" s="61">
        <v>0</v>
      </c>
      <c r="D51" s="51"/>
      <c r="E51" s="45"/>
      <c r="F51" s="45"/>
      <c r="G51" s="45"/>
      <c r="H51" s="45"/>
      <c r="I51" s="45"/>
      <c r="J51" s="79"/>
    </row>
    <row r="52" spans="1:10" x14ac:dyDescent="0.25">
      <c r="A52" s="46" t="s">
        <v>149</v>
      </c>
      <c r="B52" s="47"/>
      <c r="C52" s="87">
        <v>0</v>
      </c>
      <c r="D52" s="51"/>
      <c r="E52" s="45"/>
      <c r="F52" s="45"/>
      <c r="G52" s="45"/>
      <c r="H52" s="45"/>
      <c r="I52" s="45"/>
      <c r="J52" s="79"/>
    </row>
    <row r="53" spans="1:10" x14ac:dyDescent="0.25">
      <c r="A53" s="46" t="s">
        <v>74</v>
      </c>
      <c r="B53" s="47" t="s">
        <v>73</v>
      </c>
      <c r="C53" s="49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79"/>
    </row>
    <row r="54" spans="1:10" x14ac:dyDescent="0.25">
      <c r="A54" s="46" t="s">
        <v>121</v>
      </c>
      <c r="B54" s="47" t="s">
        <v>75</v>
      </c>
      <c r="C54" s="56"/>
      <c r="D54" s="57" t="e">
        <f>+'Variable Expense'!C28/'Variable Expense'!B24-1</f>
        <v>#DIV/0!</v>
      </c>
      <c r="E54" s="57" t="e">
        <f>+'Variable Expense'!D28/'Variable Expense'!C28-1</f>
        <v>#DIV/0!</v>
      </c>
      <c r="F54" s="57" t="e">
        <f>+'Variable Expense'!E28/'Variable Expense'!D28-1</f>
        <v>#DIV/0!</v>
      </c>
      <c r="G54" s="57" t="e">
        <f>+'Variable Expense'!F28/'Variable Expense'!E28-1</f>
        <v>#DIV/0!</v>
      </c>
      <c r="H54" s="57" t="e">
        <f>+'Variable Expense'!G28/'Variable Expense'!F28-1</f>
        <v>#DIV/0!</v>
      </c>
      <c r="I54" s="57" t="e">
        <f>+'Variable Expense'!H28/'Variable Expense'!G28-1</f>
        <v>#DIV/0!</v>
      </c>
      <c r="J54" s="79"/>
    </row>
    <row r="55" spans="1:10" x14ac:dyDescent="0.25">
      <c r="A55" s="46" t="s">
        <v>122</v>
      </c>
      <c r="B55" s="47" t="s">
        <v>73</v>
      </c>
      <c r="C55" s="50"/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79"/>
    </row>
    <row r="56" spans="1:10" x14ac:dyDescent="0.25">
      <c r="A56" s="46" t="s">
        <v>88</v>
      </c>
      <c r="B56" s="47" t="s">
        <v>73</v>
      </c>
      <c r="C56" s="50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79"/>
    </row>
    <row r="57" spans="1:10" x14ac:dyDescent="0.25">
      <c r="A57" s="46"/>
      <c r="B57" s="47"/>
      <c r="C57" s="50"/>
      <c r="D57" s="44"/>
      <c r="E57" s="45"/>
      <c r="F57" s="45"/>
      <c r="G57" s="45"/>
      <c r="H57" s="45"/>
      <c r="I57" s="45"/>
      <c r="J57" s="79"/>
    </row>
    <row r="58" spans="1:10" x14ac:dyDescent="0.25">
      <c r="A58" s="41" t="s">
        <v>66</v>
      </c>
      <c r="B58" s="47"/>
      <c r="C58" s="50"/>
      <c r="D58" s="44"/>
      <c r="E58" s="97"/>
      <c r="F58" s="45"/>
      <c r="G58" s="45"/>
      <c r="H58" s="45"/>
      <c r="I58" s="45"/>
      <c r="J58" s="79"/>
    </row>
    <row r="59" spans="1:10" x14ac:dyDescent="0.25">
      <c r="A59" s="170" t="s">
        <v>67</v>
      </c>
      <c r="B59" s="47" t="s">
        <v>58</v>
      </c>
      <c r="C59" s="171">
        <v>0</v>
      </c>
      <c r="D59" s="44"/>
      <c r="E59" s="45"/>
      <c r="F59" s="45"/>
      <c r="G59" s="45"/>
      <c r="H59" s="45"/>
      <c r="I59" s="45"/>
      <c r="J59" s="79"/>
    </row>
    <row r="60" spans="1:10" x14ac:dyDescent="0.25">
      <c r="A60" s="170" t="s">
        <v>183</v>
      </c>
      <c r="B60" s="47" t="s">
        <v>73</v>
      </c>
      <c r="C60" s="171">
        <v>0</v>
      </c>
      <c r="D60" s="171">
        <v>0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79"/>
    </row>
    <row r="61" spans="1:10" x14ac:dyDescent="0.25">
      <c r="A61" s="170" t="s">
        <v>181</v>
      </c>
      <c r="B61" s="47" t="s">
        <v>73</v>
      </c>
      <c r="C61" s="172">
        <v>0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79"/>
    </row>
    <row r="62" spans="1:10" x14ac:dyDescent="0.25">
      <c r="A62" s="81" t="s">
        <v>182</v>
      </c>
      <c r="B62" s="82"/>
      <c r="C62" s="82"/>
      <c r="D62" s="83"/>
      <c r="E62" s="84"/>
      <c r="F62" s="84"/>
      <c r="G62" s="84"/>
      <c r="H62" s="84"/>
      <c r="I62" s="84"/>
      <c r="J62" s="79"/>
    </row>
    <row r="63" spans="1:10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</row>
  </sheetData>
  <sheetProtection selectLockedCells="1"/>
  <mergeCells count="1">
    <mergeCell ref="G1:H1"/>
  </mergeCells>
  <pageMargins left="0.7" right="0.7" top="0.75" bottom="0.75" header="0.3" footer="0.3"/>
  <pageSetup orientation="portrait" horizontalDpi="4294967292" verticalDpi="4294967292"/>
  <ignoredErrors>
    <ignoredError sqref="C6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pane ySplit="2" topLeftCell="A3" activePane="bottomLeft" state="frozen"/>
      <selection pane="bottomLeft" activeCell="A3" sqref="A3"/>
    </sheetView>
  </sheetViews>
  <sheetFormatPr defaultColWidth="22.7109375" defaultRowHeight="15" x14ac:dyDescent="0.25"/>
  <cols>
    <col min="1" max="1" width="61.140625" style="89" customWidth="1"/>
    <col min="2" max="8" width="12.7109375" style="58" customWidth="1"/>
    <col min="9" max="9" width="13.7109375" style="58" customWidth="1"/>
    <col min="10" max="16384" width="22.7109375" style="58"/>
  </cols>
  <sheetData>
    <row r="1" spans="1:14" ht="58.35" customHeight="1" x14ac:dyDescent="0.25">
      <c r="A1" s="33" t="s">
        <v>98</v>
      </c>
      <c r="B1" s="34"/>
      <c r="C1" s="35"/>
      <c r="D1" s="35"/>
      <c r="E1" s="35"/>
      <c r="F1" s="35"/>
      <c r="G1" s="174" t="s">
        <v>97</v>
      </c>
      <c r="H1" s="175"/>
      <c r="I1" s="79"/>
    </row>
    <row r="2" spans="1:14" s="95" customFormat="1" x14ac:dyDescent="0.25">
      <c r="A2" s="91" t="s">
        <v>7</v>
      </c>
      <c r="B2" s="147" t="s">
        <v>30</v>
      </c>
      <c r="C2" s="92" t="str">
        <f>Assumptions!D2</f>
        <v>Year 1</v>
      </c>
      <c r="D2" s="92" t="str">
        <f>Assumptions!E2</f>
        <v>Year 2</v>
      </c>
      <c r="E2" s="92" t="str">
        <f>Assumptions!F2</f>
        <v>Year 3</v>
      </c>
      <c r="F2" s="92" t="str">
        <f>Assumptions!G2</f>
        <v>Year 4</v>
      </c>
      <c r="G2" s="92" t="str">
        <f>Assumptions!H2</f>
        <v>Year 5</v>
      </c>
      <c r="H2" s="93" t="str">
        <f>Assumptions!I2</f>
        <v>Year 6</v>
      </c>
      <c r="I2" s="94"/>
    </row>
    <row r="3" spans="1:14" x14ac:dyDescent="0.25">
      <c r="A3" s="46" t="s">
        <v>8</v>
      </c>
      <c r="B3" s="148"/>
      <c r="C3" s="96"/>
      <c r="D3" s="96"/>
      <c r="E3" s="96"/>
      <c r="F3" s="96"/>
      <c r="G3" s="96"/>
      <c r="H3" s="97"/>
      <c r="I3" s="79"/>
    </row>
    <row r="4" spans="1:14" x14ac:dyDescent="0.25">
      <c r="A4" s="98" t="s">
        <v>123</v>
      </c>
      <c r="B4" s="149">
        <f>Assumptions!C23</f>
        <v>0</v>
      </c>
      <c r="C4" s="99">
        <f>B4*(1+Assumptions!D29)</f>
        <v>0</v>
      </c>
      <c r="D4" s="99">
        <f>C4*(1+Assumptions!E29)</f>
        <v>0</v>
      </c>
      <c r="E4" s="99">
        <f>D4*(1+Assumptions!F29)</f>
        <v>0</v>
      </c>
      <c r="F4" s="99">
        <f>E4*(1+Assumptions!G29)</f>
        <v>0</v>
      </c>
      <c r="G4" s="99">
        <f>F4*(1+Assumptions!H29)</f>
        <v>0</v>
      </c>
      <c r="H4" s="100">
        <f>G4*(1+Assumptions!I29)</f>
        <v>0</v>
      </c>
      <c r="I4" s="101"/>
      <c r="J4" s="102"/>
      <c r="K4" s="102"/>
      <c r="L4" s="102"/>
      <c r="M4" s="103"/>
      <c r="N4" s="103"/>
    </row>
    <row r="5" spans="1:14" x14ac:dyDescent="0.25">
      <c r="A5" s="98" t="s">
        <v>9</v>
      </c>
      <c r="B5" s="150">
        <f>Assumptions!C24</f>
        <v>0</v>
      </c>
      <c r="C5" s="104">
        <f>+B5*(1+Assumptions!D31)</f>
        <v>0</v>
      </c>
      <c r="D5" s="104">
        <f>+C5*(1+Assumptions!E31)</f>
        <v>0</v>
      </c>
      <c r="E5" s="104">
        <f>+D5*(1+Assumptions!F31)</f>
        <v>0</v>
      </c>
      <c r="F5" s="104">
        <f>+E5*(1+Assumptions!G31)</f>
        <v>0</v>
      </c>
      <c r="G5" s="104">
        <f>+F5*(1+Assumptions!H31)</f>
        <v>0</v>
      </c>
      <c r="H5" s="133">
        <f>+G5*(1+Assumptions!I31)</f>
        <v>0</v>
      </c>
      <c r="I5" s="101"/>
      <c r="J5" s="103"/>
      <c r="K5" s="103"/>
      <c r="L5" s="103"/>
      <c r="M5" s="103"/>
      <c r="N5" s="103"/>
    </row>
    <row r="6" spans="1:14" ht="15.75" thickBot="1" x14ac:dyDescent="0.3">
      <c r="A6" s="98" t="s">
        <v>124</v>
      </c>
      <c r="B6" s="151">
        <f t="shared" ref="B6:H6" si="0">+B4+B5</f>
        <v>0</v>
      </c>
      <c r="C6" s="106">
        <f t="shared" si="0"/>
        <v>0</v>
      </c>
      <c r="D6" s="106">
        <f t="shared" si="0"/>
        <v>0</v>
      </c>
      <c r="E6" s="106">
        <f t="shared" si="0"/>
        <v>0</v>
      </c>
      <c r="F6" s="106">
        <f t="shared" si="0"/>
        <v>0</v>
      </c>
      <c r="G6" s="106">
        <f t="shared" si="0"/>
        <v>0</v>
      </c>
      <c r="H6" s="107">
        <f t="shared" si="0"/>
        <v>0</v>
      </c>
      <c r="I6" s="108"/>
      <c r="J6" s="102"/>
      <c r="K6" s="102"/>
      <c r="L6" s="102"/>
      <c r="M6" s="102"/>
      <c r="N6" s="102"/>
    </row>
    <row r="7" spans="1:14" ht="15.75" thickTop="1" x14ac:dyDescent="0.25">
      <c r="A7" s="98" t="s">
        <v>150</v>
      </c>
      <c r="B7" s="152">
        <f>Assumptions!C25</f>
        <v>0</v>
      </c>
      <c r="C7" s="99" t="e">
        <f>C4*(B7/B4)</f>
        <v>#DIV/0!</v>
      </c>
      <c r="D7" s="99" t="e">
        <f t="shared" ref="D7:H7" si="1">D4*(C7/C4)</f>
        <v>#DIV/0!</v>
      </c>
      <c r="E7" s="99" t="e">
        <f t="shared" si="1"/>
        <v>#DIV/0!</v>
      </c>
      <c r="F7" s="99" t="e">
        <f t="shared" si="1"/>
        <v>#DIV/0!</v>
      </c>
      <c r="G7" s="99" t="e">
        <f t="shared" si="1"/>
        <v>#DIV/0!</v>
      </c>
      <c r="H7" s="100" t="e">
        <f t="shared" si="1"/>
        <v>#DIV/0!</v>
      </c>
      <c r="I7" s="108"/>
      <c r="J7" s="102"/>
      <c r="K7" s="102"/>
      <c r="L7" s="102"/>
      <c r="M7" s="102"/>
      <c r="N7" s="102"/>
    </row>
    <row r="8" spans="1:14" x14ac:dyDescent="0.25">
      <c r="A8" s="98" t="s">
        <v>151</v>
      </c>
      <c r="B8" s="152">
        <f>Assumptions!C26</f>
        <v>0</v>
      </c>
      <c r="C8" s="99" t="e">
        <f>C5*B8/B5</f>
        <v>#DIV/0!</v>
      </c>
      <c r="D8" s="99" t="e">
        <f t="shared" ref="D8:H8" si="2">D5*C8/C5</f>
        <v>#DIV/0!</v>
      </c>
      <c r="E8" s="99" t="e">
        <f t="shared" si="2"/>
        <v>#DIV/0!</v>
      </c>
      <c r="F8" s="99" t="e">
        <f t="shared" si="2"/>
        <v>#DIV/0!</v>
      </c>
      <c r="G8" s="99" t="e">
        <f t="shared" si="2"/>
        <v>#DIV/0!</v>
      </c>
      <c r="H8" s="100" t="e">
        <f t="shared" si="2"/>
        <v>#DIV/0!</v>
      </c>
      <c r="I8" s="108"/>
      <c r="J8" s="102"/>
      <c r="K8" s="102"/>
      <c r="L8" s="102"/>
      <c r="M8" s="102"/>
      <c r="N8" s="102"/>
    </row>
    <row r="9" spans="1:14" ht="15.75" thickBot="1" x14ac:dyDescent="0.3">
      <c r="A9" s="98" t="s">
        <v>36</v>
      </c>
      <c r="B9" s="153">
        <f>SUM(B7:B8)</f>
        <v>0</v>
      </c>
      <c r="C9" s="110" t="e">
        <f>SUM(C7:C8)</f>
        <v>#DIV/0!</v>
      </c>
      <c r="D9" s="110" t="e">
        <f t="shared" ref="D9:H9" si="3">SUM(D7:D8)</f>
        <v>#DIV/0!</v>
      </c>
      <c r="E9" s="110" t="e">
        <f t="shared" si="3"/>
        <v>#DIV/0!</v>
      </c>
      <c r="F9" s="110" t="e">
        <f t="shared" si="3"/>
        <v>#DIV/0!</v>
      </c>
      <c r="G9" s="110" t="e">
        <f t="shared" si="3"/>
        <v>#DIV/0!</v>
      </c>
      <c r="H9" s="134" t="e">
        <f t="shared" si="3"/>
        <v>#DIV/0!</v>
      </c>
      <c r="I9" s="101"/>
      <c r="J9" s="103"/>
      <c r="K9" s="103"/>
      <c r="L9" s="103"/>
      <c r="M9" s="103"/>
      <c r="N9" s="103"/>
    </row>
    <row r="10" spans="1:14" ht="15.75" thickTop="1" x14ac:dyDescent="0.25">
      <c r="A10" s="98"/>
      <c r="B10" s="154"/>
      <c r="C10" s="111"/>
      <c r="D10" s="111"/>
      <c r="E10" s="111"/>
      <c r="F10" s="111"/>
      <c r="G10" s="111"/>
      <c r="H10" s="112"/>
      <c r="I10" s="101"/>
      <c r="J10" s="103"/>
      <c r="K10" s="103"/>
      <c r="L10" s="103"/>
      <c r="M10" s="103"/>
      <c r="N10" s="103"/>
    </row>
    <row r="11" spans="1:14" x14ac:dyDescent="0.25">
      <c r="A11" s="113" t="s">
        <v>84</v>
      </c>
      <c r="B11" s="155"/>
      <c r="C11" s="114"/>
      <c r="D11" s="114"/>
      <c r="E11" s="114"/>
      <c r="F11" s="114"/>
      <c r="G11" s="114"/>
      <c r="H11" s="115"/>
      <c r="I11" s="101"/>
      <c r="J11" s="103"/>
      <c r="K11" s="103"/>
      <c r="L11" s="103"/>
      <c r="M11" s="103"/>
      <c r="N11" s="103"/>
    </row>
    <row r="12" spans="1:14" x14ac:dyDescent="0.25">
      <c r="A12" s="46" t="s">
        <v>125</v>
      </c>
      <c r="B12" s="156">
        <f>'Financial Projection'!B14</f>
        <v>0</v>
      </c>
      <c r="C12" s="116">
        <f>'Financial Projection'!C14</f>
        <v>0</v>
      </c>
      <c r="D12" s="116">
        <f>'Financial Projection'!D14</f>
        <v>0</v>
      </c>
      <c r="E12" s="116">
        <f>'Financial Projection'!E14</f>
        <v>0</v>
      </c>
      <c r="F12" s="116">
        <f>'Financial Projection'!F14</f>
        <v>0</v>
      </c>
      <c r="G12" s="116">
        <f>'Financial Projection'!G14</f>
        <v>0</v>
      </c>
      <c r="H12" s="117">
        <f>'Financial Projection'!H14</f>
        <v>0</v>
      </c>
      <c r="I12" s="101"/>
      <c r="J12" s="103"/>
      <c r="K12" s="103"/>
      <c r="L12" s="103"/>
      <c r="M12" s="103"/>
      <c r="N12" s="103"/>
    </row>
    <row r="13" spans="1:14" x14ac:dyDescent="0.25">
      <c r="A13" s="46" t="s">
        <v>126</v>
      </c>
      <c r="B13" s="156">
        <f>'Financial Projection'!B9</f>
        <v>0</v>
      </c>
      <c r="C13" s="116">
        <f>'Financial Projection'!C9</f>
        <v>0</v>
      </c>
      <c r="D13" s="116">
        <f>'Financial Projection'!D9</f>
        <v>0</v>
      </c>
      <c r="E13" s="116">
        <f>'Financial Projection'!E9</f>
        <v>0</v>
      </c>
      <c r="F13" s="116">
        <f>'Financial Projection'!F9</f>
        <v>0</v>
      </c>
      <c r="G13" s="116">
        <f>'Financial Projection'!G9</f>
        <v>0</v>
      </c>
      <c r="H13" s="117">
        <f>'Financial Projection'!H9</f>
        <v>0</v>
      </c>
      <c r="I13" s="101"/>
      <c r="J13" s="103"/>
      <c r="K13" s="103"/>
      <c r="L13" s="103"/>
      <c r="M13" s="103"/>
      <c r="N13" s="103"/>
    </row>
    <row r="14" spans="1:14" x14ac:dyDescent="0.25">
      <c r="A14" s="46" t="s">
        <v>10</v>
      </c>
      <c r="B14" s="157" t="e">
        <f t="shared" ref="B14:H14" si="4">+B12/B13</f>
        <v>#DIV/0!</v>
      </c>
      <c r="C14" s="118" t="e">
        <f t="shared" si="4"/>
        <v>#DIV/0!</v>
      </c>
      <c r="D14" s="118" t="e">
        <f t="shared" si="4"/>
        <v>#DIV/0!</v>
      </c>
      <c r="E14" s="118" t="e">
        <f t="shared" si="4"/>
        <v>#DIV/0!</v>
      </c>
      <c r="F14" s="118" t="e">
        <f t="shared" si="4"/>
        <v>#DIV/0!</v>
      </c>
      <c r="G14" s="118" t="e">
        <f t="shared" si="4"/>
        <v>#DIV/0!</v>
      </c>
      <c r="H14" s="119" t="e">
        <f t="shared" si="4"/>
        <v>#DIV/0!</v>
      </c>
      <c r="I14" s="101"/>
      <c r="J14" s="103"/>
      <c r="K14" s="103"/>
      <c r="L14" s="103"/>
      <c r="M14" s="103"/>
      <c r="N14" s="103"/>
    </row>
    <row r="15" spans="1:14" hidden="1" x14ac:dyDescent="0.25">
      <c r="A15" s="46"/>
      <c r="B15" s="154"/>
      <c r="C15" s="111"/>
      <c r="D15" s="111"/>
      <c r="E15" s="111"/>
      <c r="F15" s="111"/>
      <c r="G15" s="111"/>
      <c r="H15" s="112"/>
      <c r="I15" s="101"/>
      <c r="J15" s="103"/>
      <c r="K15" s="103"/>
      <c r="L15" s="103"/>
      <c r="M15" s="103"/>
      <c r="N15" s="103"/>
    </row>
    <row r="16" spans="1:14" ht="15.75" thickBot="1" x14ac:dyDescent="0.3">
      <c r="A16" s="120" t="s">
        <v>127</v>
      </c>
      <c r="B16" s="158" t="e">
        <f t="shared" ref="B16:H16" si="5">+B6*B14</f>
        <v>#DIV/0!</v>
      </c>
      <c r="C16" s="121" t="e">
        <f t="shared" si="5"/>
        <v>#DIV/0!</v>
      </c>
      <c r="D16" s="121" t="e">
        <f t="shared" si="5"/>
        <v>#DIV/0!</v>
      </c>
      <c r="E16" s="121" t="e">
        <f t="shared" si="5"/>
        <v>#DIV/0!</v>
      </c>
      <c r="F16" s="121" t="e">
        <f t="shared" si="5"/>
        <v>#DIV/0!</v>
      </c>
      <c r="G16" s="121" t="e">
        <f t="shared" si="5"/>
        <v>#DIV/0!</v>
      </c>
      <c r="H16" s="122" t="e">
        <f t="shared" si="5"/>
        <v>#DIV/0!</v>
      </c>
      <c r="I16" s="101"/>
      <c r="J16" s="103"/>
      <c r="K16" s="103"/>
      <c r="L16" s="103"/>
      <c r="M16" s="103"/>
      <c r="N16" s="103"/>
    </row>
    <row r="17" spans="1:10" ht="15.75" thickTop="1" x14ac:dyDescent="0.25">
      <c r="A17" s="113"/>
      <c r="B17" s="155"/>
      <c r="C17" s="114"/>
      <c r="D17" s="114"/>
      <c r="E17" s="114"/>
      <c r="F17" s="114"/>
      <c r="G17" s="114"/>
      <c r="H17" s="115"/>
      <c r="I17" s="79"/>
    </row>
    <row r="18" spans="1:10" x14ac:dyDescent="0.25">
      <c r="A18" s="113" t="s">
        <v>152</v>
      </c>
      <c r="B18" s="155">
        <f>0</f>
        <v>0</v>
      </c>
      <c r="C18" s="109" t="e">
        <f t="shared" ref="C18:H18" si="6">C16-B16</f>
        <v>#DIV/0!</v>
      </c>
      <c r="D18" s="109" t="e">
        <f t="shared" si="6"/>
        <v>#DIV/0!</v>
      </c>
      <c r="E18" s="109" t="e">
        <f t="shared" si="6"/>
        <v>#DIV/0!</v>
      </c>
      <c r="F18" s="109" t="e">
        <f t="shared" si="6"/>
        <v>#DIV/0!</v>
      </c>
      <c r="G18" s="109" t="e">
        <f t="shared" si="6"/>
        <v>#DIV/0!</v>
      </c>
      <c r="H18" s="135" t="e">
        <f t="shared" si="6"/>
        <v>#DIV/0!</v>
      </c>
      <c r="I18" s="79"/>
    </row>
    <row r="19" spans="1:10" x14ac:dyDescent="0.25">
      <c r="A19" s="113" t="s">
        <v>148</v>
      </c>
      <c r="B19" s="159">
        <f>Assumptions!C52</f>
        <v>0</v>
      </c>
      <c r="C19" s="123">
        <f>B19</f>
        <v>0</v>
      </c>
      <c r="D19" s="123">
        <f t="shared" ref="D19:H19" si="7">C19</f>
        <v>0</v>
      </c>
      <c r="E19" s="123">
        <f t="shared" si="7"/>
        <v>0</v>
      </c>
      <c r="F19" s="123">
        <f t="shared" si="7"/>
        <v>0</v>
      </c>
      <c r="G19" s="123">
        <f t="shared" si="7"/>
        <v>0</v>
      </c>
      <c r="H19" s="136">
        <f t="shared" si="7"/>
        <v>0</v>
      </c>
      <c r="I19" s="79"/>
    </row>
    <row r="20" spans="1:10" x14ac:dyDescent="0.25">
      <c r="A20" s="113" t="s">
        <v>153</v>
      </c>
      <c r="B20" s="160">
        <f>B18*B19</f>
        <v>0</v>
      </c>
      <c r="C20" s="124" t="e">
        <f>C18*C19</f>
        <v>#DIV/0!</v>
      </c>
      <c r="D20" s="124" t="e">
        <f t="shared" ref="D20:H20" si="8">D18*D19</f>
        <v>#DIV/0!</v>
      </c>
      <c r="E20" s="124" t="e">
        <f t="shared" si="8"/>
        <v>#DIV/0!</v>
      </c>
      <c r="F20" s="124" t="e">
        <f t="shared" si="8"/>
        <v>#DIV/0!</v>
      </c>
      <c r="G20" s="124" t="e">
        <f t="shared" si="8"/>
        <v>#DIV/0!</v>
      </c>
      <c r="H20" s="137" t="e">
        <f t="shared" si="8"/>
        <v>#DIV/0!</v>
      </c>
      <c r="I20" s="79"/>
    </row>
    <row r="21" spans="1:10" ht="15.75" thickBot="1" x14ac:dyDescent="0.3">
      <c r="A21" s="113" t="s">
        <v>154</v>
      </c>
      <c r="B21" s="161" t="e">
        <f>B16</f>
        <v>#DIV/0!</v>
      </c>
      <c r="C21" s="125" t="e">
        <f>B21+C20</f>
        <v>#DIV/0!</v>
      </c>
      <c r="D21" s="125" t="e">
        <f t="shared" ref="D21:H21" si="9">C21+D20</f>
        <v>#DIV/0!</v>
      </c>
      <c r="E21" s="125" t="e">
        <f t="shared" si="9"/>
        <v>#DIV/0!</v>
      </c>
      <c r="F21" s="125" t="e">
        <f t="shared" si="9"/>
        <v>#DIV/0!</v>
      </c>
      <c r="G21" s="125" t="e">
        <f t="shared" si="9"/>
        <v>#DIV/0!</v>
      </c>
      <c r="H21" s="138" t="e">
        <f t="shared" si="9"/>
        <v>#DIV/0!</v>
      </c>
      <c r="I21" s="79"/>
    </row>
    <row r="22" spans="1:10" ht="15.75" thickTop="1" x14ac:dyDescent="0.25">
      <c r="A22" s="113"/>
      <c r="B22" s="155"/>
      <c r="C22" s="114"/>
      <c r="D22" s="114"/>
      <c r="E22" s="114"/>
      <c r="F22" s="114"/>
      <c r="G22" s="114"/>
      <c r="H22" s="115"/>
      <c r="I22" s="79"/>
    </row>
    <row r="23" spans="1:10" x14ac:dyDescent="0.25">
      <c r="A23" s="113" t="s">
        <v>37</v>
      </c>
      <c r="B23" s="148"/>
      <c r="C23" s="96"/>
      <c r="D23" s="96"/>
      <c r="E23" s="96"/>
      <c r="F23" s="96"/>
      <c r="G23" s="96"/>
      <c r="H23" s="97"/>
      <c r="I23" s="79"/>
    </row>
    <row r="24" spans="1:10" x14ac:dyDescent="0.25">
      <c r="A24" s="120" t="s">
        <v>96</v>
      </c>
      <c r="B24" s="150">
        <f>Assumptions!C51</f>
        <v>0</v>
      </c>
      <c r="C24" s="96"/>
      <c r="D24" s="96"/>
      <c r="E24" s="96"/>
      <c r="F24" s="96"/>
      <c r="G24" s="96"/>
      <c r="H24" s="97"/>
      <c r="I24" s="79"/>
    </row>
    <row r="25" spans="1:10" x14ac:dyDescent="0.25">
      <c r="A25" s="120" t="s">
        <v>155</v>
      </c>
      <c r="B25" s="157" t="e">
        <f>+B24/(B16/100)</f>
        <v>#DIV/0!</v>
      </c>
      <c r="C25" s="118" t="e">
        <f t="shared" ref="C25:H25" si="10">+B25</f>
        <v>#DIV/0!</v>
      </c>
      <c r="D25" s="118" t="e">
        <f t="shared" si="10"/>
        <v>#DIV/0!</v>
      </c>
      <c r="E25" s="118" t="e">
        <f t="shared" si="10"/>
        <v>#DIV/0!</v>
      </c>
      <c r="F25" s="118" t="e">
        <f t="shared" si="10"/>
        <v>#DIV/0!</v>
      </c>
      <c r="G25" s="118" t="e">
        <f t="shared" si="10"/>
        <v>#DIV/0!</v>
      </c>
      <c r="H25" s="119" t="e">
        <f t="shared" si="10"/>
        <v>#DIV/0!</v>
      </c>
      <c r="I25" s="79"/>
    </row>
    <row r="26" spans="1:10" x14ac:dyDescent="0.25">
      <c r="A26" s="120" t="s">
        <v>156</v>
      </c>
      <c r="B26" s="154">
        <f>B24</f>
        <v>0</v>
      </c>
      <c r="C26" s="109" t="e">
        <f>ROUND((C21*C25)/100,2)</f>
        <v>#DIV/0!</v>
      </c>
      <c r="D26" s="109" t="e">
        <f t="shared" ref="D26:H26" si="11">ROUND((D21*D25)/100,2)</f>
        <v>#DIV/0!</v>
      </c>
      <c r="E26" s="109" t="e">
        <f t="shared" si="11"/>
        <v>#DIV/0!</v>
      </c>
      <c r="F26" s="109" t="e">
        <f t="shared" si="11"/>
        <v>#DIV/0!</v>
      </c>
      <c r="G26" s="109" t="e">
        <f t="shared" si="11"/>
        <v>#DIV/0!</v>
      </c>
      <c r="H26" s="135" t="e">
        <f t="shared" si="11"/>
        <v>#DIV/0!</v>
      </c>
      <c r="I26" s="79"/>
      <c r="J26" s="89"/>
    </row>
    <row r="27" spans="1:10" x14ac:dyDescent="0.25">
      <c r="A27" s="120" t="s">
        <v>128</v>
      </c>
      <c r="B27" s="154">
        <v>0</v>
      </c>
      <c r="C27" s="109">
        <f>Assumptions!D55</f>
        <v>0</v>
      </c>
      <c r="D27" s="109">
        <f>Assumptions!E55</f>
        <v>0</v>
      </c>
      <c r="E27" s="109">
        <f>Assumptions!F55</f>
        <v>0</v>
      </c>
      <c r="F27" s="109">
        <f>Assumptions!G55</f>
        <v>0</v>
      </c>
      <c r="G27" s="109">
        <f>Assumptions!H55</f>
        <v>0</v>
      </c>
      <c r="H27" s="135">
        <f>Assumptions!I55</f>
        <v>0</v>
      </c>
      <c r="I27" s="79"/>
    </row>
    <row r="28" spans="1:10" ht="15.75" thickBot="1" x14ac:dyDescent="0.3">
      <c r="A28" s="120" t="s">
        <v>106</v>
      </c>
      <c r="B28" s="151">
        <f>B26</f>
        <v>0</v>
      </c>
      <c r="C28" s="105" t="e">
        <f>SUM(C26:C27)</f>
        <v>#DIV/0!</v>
      </c>
      <c r="D28" s="105" t="e">
        <f t="shared" ref="D28:H28" si="12">SUM(D26:D27)</f>
        <v>#DIV/0!</v>
      </c>
      <c r="E28" s="105" t="e">
        <f t="shared" si="12"/>
        <v>#DIV/0!</v>
      </c>
      <c r="F28" s="105" t="e">
        <f t="shared" si="12"/>
        <v>#DIV/0!</v>
      </c>
      <c r="G28" s="105" t="e">
        <f t="shared" si="12"/>
        <v>#DIV/0!</v>
      </c>
      <c r="H28" s="139" t="e">
        <f t="shared" si="12"/>
        <v>#DIV/0!</v>
      </c>
      <c r="I28" s="79"/>
    </row>
    <row r="29" spans="1:10" ht="15.75" thickTop="1" x14ac:dyDescent="0.25">
      <c r="A29" s="113" t="s">
        <v>129</v>
      </c>
      <c r="B29" s="162" t="e">
        <f>+'Financial Projection'!B52/B24</f>
        <v>#DIV/0!</v>
      </c>
      <c r="C29" s="126" t="e">
        <f>B29*(1+Assumptions!D53)</f>
        <v>#DIV/0!</v>
      </c>
      <c r="D29" s="126" t="e">
        <f>C29*(1+Assumptions!E53)</f>
        <v>#DIV/0!</v>
      </c>
      <c r="E29" s="126" t="e">
        <f>D29*(1+Assumptions!F53)</f>
        <v>#DIV/0!</v>
      </c>
      <c r="F29" s="126" t="e">
        <f>E29*(1+Assumptions!G53)</f>
        <v>#DIV/0!</v>
      </c>
      <c r="G29" s="126" t="e">
        <f>F29*(1+Assumptions!H53)</f>
        <v>#DIV/0!</v>
      </c>
      <c r="H29" s="127" t="e">
        <f>G29*(1+Assumptions!I53)</f>
        <v>#DIV/0!</v>
      </c>
      <c r="I29" s="79"/>
    </row>
    <row r="30" spans="1:10" x14ac:dyDescent="0.25">
      <c r="A30" s="128" t="s">
        <v>157</v>
      </c>
      <c r="B30" s="163" t="e">
        <f>+'Financial Projection'!B53/B16</f>
        <v>#DIV/0!</v>
      </c>
      <c r="C30" s="129" t="e">
        <f>+B30*(1+Assumptions!D56)</f>
        <v>#DIV/0!</v>
      </c>
      <c r="D30" s="129" t="e">
        <f>+C30*(1+Assumptions!E56)</f>
        <v>#DIV/0!</v>
      </c>
      <c r="E30" s="129" t="e">
        <f>+D30*(1+Assumptions!F56)</f>
        <v>#DIV/0!</v>
      </c>
      <c r="F30" s="129" t="e">
        <f>+E30*(1+Assumptions!G56)</f>
        <v>#DIV/0!</v>
      </c>
      <c r="G30" s="129" t="e">
        <f>+F30*(1+Assumptions!H56)</f>
        <v>#DIV/0!</v>
      </c>
      <c r="H30" s="130" t="e">
        <f>+G30*(1+Assumptions!I56)</f>
        <v>#DIV/0!</v>
      </c>
      <c r="I30" s="79"/>
      <c r="J30" s="89"/>
    </row>
    <row r="31" spans="1:10" x14ac:dyDescent="0.25">
      <c r="A31" s="83"/>
      <c r="B31" s="83"/>
      <c r="C31" s="83"/>
      <c r="D31" s="131"/>
      <c r="E31" s="131"/>
      <c r="F31" s="131"/>
      <c r="G31" s="131"/>
      <c r="H31" s="131"/>
      <c r="I31" s="79"/>
    </row>
    <row r="32" spans="1:10" x14ac:dyDescent="0.25">
      <c r="A32" s="79"/>
      <c r="B32" s="79"/>
      <c r="C32" s="132"/>
      <c r="D32" s="79"/>
      <c r="E32" s="79"/>
      <c r="F32" s="79"/>
      <c r="G32" s="79"/>
      <c r="H32" s="79"/>
      <c r="I32" s="79"/>
    </row>
  </sheetData>
  <sheetProtection selectLockedCells="1"/>
  <mergeCells count="1">
    <mergeCell ref="G1:H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pane ySplit="3" topLeftCell="A4" activePane="bottomLeft" state="frozen"/>
      <selection pane="bottomLeft" activeCell="A4" sqref="A4"/>
    </sheetView>
  </sheetViews>
  <sheetFormatPr defaultColWidth="8.7109375" defaultRowHeight="15" x14ac:dyDescent="0.25"/>
  <cols>
    <col min="1" max="1" width="43.7109375" style="1" bestFit="1" customWidth="1"/>
    <col min="2" max="8" width="14.7109375" style="14" customWidth="1"/>
    <col min="9" max="9" width="8.7109375" style="1"/>
    <col min="10" max="10" width="12.42578125" style="1" bestFit="1" customWidth="1"/>
    <col min="11" max="12" width="8.7109375" style="1"/>
    <col min="13" max="13" width="11.42578125" style="1" bestFit="1" customWidth="1"/>
    <col min="14" max="16384" width="8.7109375" style="1"/>
  </cols>
  <sheetData>
    <row r="1" spans="1:13" s="3" customFormat="1" ht="58.35" customHeight="1" x14ac:dyDescent="0.25">
      <c r="A1" s="21" t="s">
        <v>100</v>
      </c>
      <c r="B1" s="22"/>
      <c r="C1" s="23"/>
      <c r="D1" s="23"/>
      <c r="E1" s="23"/>
      <c r="F1" s="23"/>
      <c r="G1" s="178" t="s">
        <v>97</v>
      </c>
      <c r="H1" s="179"/>
      <c r="I1" s="2"/>
      <c r="J1" s="1"/>
    </row>
    <row r="2" spans="1:13" s="13" customFormat="1" ht="14.85" customHeight="1" thickBot="1" x14ac:dyDescent="0.3">
      <c r="A2" s="16" t="s">
        <v>0</v>
      </c>
      <c r="B2" s="20" t="s">
        <v>30</v>
      </c>
      <c r="C2" s="176" t="s">
        <v>35</v>
      </c>
      <c r="D2" s="176"/>
      <c r="E2" s="176"/>
      <c r="F2" s="176"/>
      <c r="G2" s="176"/>
      <c r="H2" s="177"/>
      <c r="I2" s="63"/>
    </row>
    <row r="3" spans="1:13" x14ac:dyDescent="0.25">
      <c r="A3" s="17"/>
      <c r="B3" s="15" t="str">
        <f>Assumptions!C2</f>
        <v>Base Year</v>
      </c>
      <c r="C3" s="15" t="str">
        <f>Assumptions!D2</f>
        <v>Year 1</v>
      </c>
      <c r="D3" s="15" t="str">
        <f>Assumptions!E2</f>
        <v>Year 2</v>
      </c>
      <c r="E3" s="15" t="str">
        <f>Assumptions!F2</f>
        <v>Year 3</v>
      </c>
      <c r="F3" s="15" t="str">
        <f>Assumptions!G2</f>
        <v>Year 4</v>
      </c>
      <c r="G3" s="15" t="str">
        <f>Assumptions!H2</f>
        <v>Year 5</v>
      </c>
      <c r="H3" s="15" t="str">
        <f>Assumptions!I2</f>
        <v>Year 6</v>
      </c>
      <c r="I3" s="2"/>
    </row>
    <row r="4" spans="1:13" x14ac:dyDescent="0.25">
      <c r="A4" s="18" t="s">
        <v>11</v>
      </c>
      <c r="B4" s="8"/>
      <c r="C4" s="8"/>
      <c r="D4" s="8"/>
      <c r="E4" s="8"/>
      <c r="F4" s="8"/>
      <c r="G4" s="8"/>
      <c r="H4" s="8"/>
      <c r="I4" s="2"/>
    </row>
    <row r="5" spans="1:13" x14ac:dyDescent="0.25">
      <c r="A5" s="18" t="s">
        <v>8</v>
      </c>
      <c r="B5" s="8"/>
      <c r="C5" s="8"/>
      <c r="D5" s="8"/>
      <c r="E5" s="8"/>
      <c r="F5" s="8"/>
      <c r="G5" s="8"/>
      <c r="H5" s="8"/>
      <c r="I5" s="2"/>
    </row>
    <row r="6" spans="1:13" x14ac:dyDescent="0.25">
      <c r="A6" s="18" t="s">
        <v>60</v>
      </c>
      <c r="B6" s="24">
        <f>Assumptions!C7+Assumptions!C11</f>
        <v>0</v>
      </c>
      <c r="C6" s="24">
        <f>ROUND(B6*(1+Assumptions!D$28)*(1+Assumptions!D$29)*(1+Assumptions!D$30),-3)</f>
        <v>0</v>
      </c>
      <c r="D6" s="24">
        <f>ROUND(C6*(1+Assumptions!E$28)*(1+Assumptions!E$29)*(1+Assumptions!E$30),-3)</f>
        <v>0</v>
      </c>
      <c r="E6" s="24">
        <f>ROUND(D6*(1+Assumptions!F$28)*(1+Assumptions!F$29)*(1+Assumptions!F$30),-3)</f>
        <v>0</v>
      </c>
      <c r="F6" s="24">
        <f>ROUND(E6*(1+Assumptions!G$28)*(1+Assumptions!G$29)*(1+Assumptions!G$30),-3)</f>
        <v>0</v>
      </c>
      <c r="G6" s="24">
        <f>ROUND(F6*(1+Assumptions!H$28)*(1+Assumptions!H$29)*(1+Assumptions!H$30),-3)</f>
        <v>0</v>
      </c>
      <c r="H6" s="24">
        <f>ROUND(G6*(1+Assumptions!I$28)*(1+Assumptions!I$29)*(1+Assumptions!I$30),-3)</f>
        <v>0</v>
      </c>
      <c r="I6" s="2"/>
    </row>
    <row r="7" spans="1:13" x14ac:dyDescent="0.25">
      <c r="A7" s="19" t="s">
        <v>86</v>
      </c>
      <c r="B7" s="24">
        <f>Assumptions!C8+Assumptions!C12</f>
        <v>0</v>
      </c>
      <c r="C7" s="24">
        <f>ROUND(B7*(1+Assumptions!D$28)*(1+Assumptions!D31),-3)</f>
        <v>0</v>
      </c>
      <c r="D7" s="24">
        <f>ROUND(C7*(1+Assumptions!E$28)*(1+Assumptions!E31),-3)</f>
        <v>0</v>
      </c>
      <c r="E7" s="24">
        <f>ROUND(D7*(1+Assumptions!F$28)*(1+Assumptions!F31),-3)</f>
        <v>0</v>
      </c>
      <c r="F7" s="24">
        <f>ROUND(E7*(1+Assumptions!G$28)*(1+Assumptions!G31),-3)</f>
        <v>0</v>
      </c>
      <c r="G7" s="24">
        <f>ROUND(F7*(1+Assumptions!H$28)*(1+Assumptions!H31),-3)</f>
        <v>0</v>
      </c>
      <c r="H7" s="24">
        <f>ROUND(G7*(1+Assumptions!I$28)*(1+Assumptions!I31),-3)</f>
        <v>0</v>
      </c>
      <c r="I7" s="2"/>
    </row>
    <row r="8" spans="1:13" x14ac:dyDescent="0.25">
      <c r="A8" s="18" t="s">
        <v>61</v>
      </c>
      <c r="B8" s="24">
        <f>B9-B6-B7</f>
        <v>0</v>
      </c>
      <c r="C8" s="24">
        <f>ROUND(B8*(1+Assumptions!D$28)*(1+Assumptions!D$29)*(1+Assumptions!D$30),-3)</f>
        <v>0</v>
      </c>
      <c r="D8" s="24">
        <f>ROUND(C8*(1+Assumptions!E$28)*(1+Assumptions!E$29)*(1+Assumptions!E$30),-3)</f>
        <v>0</v>
      </c>
      <c r="E8" s="24">
        <f>ROUND(D8*(1+Assumptions!F$28)*(1+Assumptions!F$29)*(1+Assumptions!F$30),-3)</f>
        <v>0</v>
      </c>
      <c r="F8" s="24">
        <f>ROUND(E8*(1+Assumptions!G$28)*(1+Assumptions!G$29)*(1+Assumptions!G$30),-3)</f>
        <v>0</v>
      </c>
      <c r="G8" s="24">
        <f>ROUND(F8*(1+Assumptions!H$28)*(1+Assumptions!H$29)*(1+Assumptions!H$30),-3)</f>
        <v>0</v>
      </c>
      <c r="H8" s="24">
        <f>ROUND(G8*(1+Assumptions!I$28)*(1+Assumptions!I$29)*(1+Assumptions!I$30),-3)</f>
        <v>0</v>
      </c>
      <c r="I8" s="2"/>
      <c r="J8" s="6"/>
      <c r="M8" s="7"/>
    </row>
    <row r="9" spans="1:13" x14ac:dyDescent="0.25">
      <c r="A9" s="18" t="s">
        <v>130</v>
      </c>
      <c r="B9" s="25">
        <f>Assumptions!C5</f>
        <v>0</v>
      </c>
      <c r="C9" s="25">
        <f t="shared" ref="C9:H9" si="0">SUM(C6:C8)</f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"/>
      <c r="M9" s="7"/>
    </row>
    <row r="10" spans="1:13" x14ac:dyDescent="0.25">
      <c r="A10" s="18" t="s">
        <v>12</v>
      </c>
      <c r="B10" s="24"/>
      <c r="C10" s="85"/>
      <c r="D10" s="24"/>
      <c r="E10" s="24"/>
      <c r="F10" s="24"/>
      <c r="G10" s="24"/>
      <c r="H10" s="24"/>
      <c r="I10" s="2"/>
    </row>
    <row r="11" spans="1:13" x14ac:dyDescent="0.25">
      <c r="A11" s="18" t="s">
        <v>22</v>
      </c>
      <c r="B11" s="24">
        <f>Assumptions!C9+Assumptions!C10+Assumptions!C13</f>
        <v>0</v>
      </c>
      <c r="C11" s="24">
        <f>ROUND(B11*(1+Assumptions!D$28)*(1+Assumptions!D$32)*(1+Assumptions!D$33),-3)</f>
        <v>0</v>
      </c>
      <c r="D11" s="24">
        <f>ROUND(C11*(1+Assumptions!E$28)*(1+Assumptions!E$32)*(1+Assumptions!E$33),-3)</f>
        <v>0</v>
      </c>
      <c r="E11" s="24">
        <f>ROUND(D11*(1+Assumptions!F$28)*(1+Assumptions!F$32)*(1+Assumptions!F$33),-3)</f>
        <v>0</v>
      </c>
      <c r="F11" s="24">
        <f>ROUND(E11*(1+Assumptions!G$28)*(1+Assumptions!G$32)*(1+Assumptions!G$33),-3)</f>
        <v>0</v>
      </c>
      <c r="G11" s="24">
        <f>ROUND(F11*(1+Assumptions!H$28)*(1+Assumptions!H$32)*(1+Assumptions!H$33),-3)</f>
        <v>0</v>
      </c>
      <c r="H11" s="24">
        <f>ROUND(G11*(1+Assumptions!I$28)*(1+Assumptions!I$32)*(1+Assumptions!I$33),-3)</f>
        <v>0</v>
      </c>
      <c r="I11" s="2"/>
    </row>
    <row r="12" spans="1:13" x14ac:dyDescent="0.25">
      <c r="A12" s="18" t="s">
        <v>31</v>
      </c>
      <c r="B12" s="24">
        <f>B13-B11</f>
        <v>0</v>
      </c>
      <c r="C12" s="24">
        <f>ROUND(B12*(1+Assumptions!D$28)*(1+Assumptions!D$32)*(1+Assumptions!D$33),-3)</f>
        <v>0</v>
      </c>
      <c r="D12" s="24">
        <f>ROUND(C12*(1+Assumptions!E$28)*(1+Assumptions!E$32)*(1+Assumptions!E$33),-3)</f>
        <v>0</v>
      </c>
      <c r="E12" s="24">
        <f>ROUND(D12*(1+Assumptions!F$28)*(1+Assumptions!F$32)*(1+Assumptions!F$33),-3)</f>
        <v>0</v>
      </c>
      <c r="F12" s="24">
        <f>ROUND(E12*(1+Assumptions!G$28)*(1+Assumptions!G$32)*(1+Assumptions!G$33),-3)</f>
        <v>0</v>
      </c>
      <c r="G12" s="24">
        <f>ROUND(F12*(1+Assumptions!H$28)*(1+Assumptions!H$32)*(1+Assumptions!H$33),-3)</f>
        <v>0</v>
      </c>
      <c r="H12" s="24">
        <f>ROUND(G12*(1+Assumptions!I$28)*(1+Assumptions!I$32)*(1+Assumptions!I$33),-3)</f>
        <v>0</v>
      </c>
      <c r="I12" s="2"/>
    </row>
    <row r="13" spans="1:13" x14ac:dyDescent="0.25">
      <c r="A13" s="18" t="s">
        <v>131</v>
      </c>
      <c r="B13" s="25">
        <f>Assumptions!C4-Assumptions!C5</f>
        <v>0</v>
      </c>
      <c r="C13" s="25">
        <f>SUM(C11:C12)</f>
        <v>0</v>
      </c>
      <c r="D13" s="25">
        <f t="shared" ref="D13:H13" si="1">SUM(D11:D12)</f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"/>
    </row>
    <row r="14" spans="1:13" x14ac:dyDescent="0.25">
      <c r="A14" s="18" t="s">
        <v>13</v>
      </c>
      <c r="B14" s="24">
        <f>B13+B9</f>
        <v>0</v>
      </c>
      <c r="C14" s="24">
        <f>C13+C9</f>
        <v>0</v>
      </c>
      <c r="D14" s="24">
        <f t="shared" ref="D14:H14" si="2">D13+D9</f>
        <v>0</v>
      </c>
      <c r="E14" s="24">
        <f t="shared" si="2"/>
        <v>0</v>
      </c>
      <c r="F14" s="24">
        <f t="shared" si="2"/>
        <v>0</v>
      </c>
      <c r="G14" s="24">
        <f t="shared" si="2"/>
        <v>0</v>
      </c>
      <c r="H14" s="24">
        <f t="shared" si="2"/>
        <v>0</v>
      </c>
      <c r="I14" s="2"/>
    </row>
    <row r="15" spans="1:13" x14ac:dyDescent="0.25">
      <c r="A15" s="18"/>
      <c r="B15" s="88"/>
      <c r="C15" s="88"/>
      <c r="D15" s="24"/>
      <c r="E15" s="24"/>
      <c r="F15" s="24"/>
      <c r="G15" s="24"/>
      <c r="H15" s="24"/>
      <c r="I15" s="2"/>
    </row>
    <row r="16" spans="1:13" x14ac:dyDescent="0.25">
      <c r="A16" s="18" t="s">
        <v>14</v>
      </c>
      <c r="B16" s="24"/>
      <c r="C16" s="24"/>
      <c r="D16" s="24"/>
      <c r="E16" s="24"/>
      <c r="F16" s="24"/>
      <c r="G16" s="24"/>
      <c r="H16" s="24"/>
      <c r="I16" s="2"/>
    </row>
    <row r="17" spans="1:13" x14ac:dyDescent="0.25">
      <c r="A17" s="18" t="s">
        <v>23</v>
      </c>
      <c r="B17" s="24"/>
      <c r="C17" s="24"/>
      <c r="D17" s="24"/>
      <c r="E17" s="24"/>
      <c r="F17" s="24"/>
      <c r="G17" s="24"/>
      <c r="H17" s="24"/>
      <c r="I17" s="2"/>
    </row>
    <row r="18" spans="1:13" x14ac:dyDescent="0.25">
      <c r="A18" s="18" t="s">
        <v>132</v>
      </c>
      <c r="B18" s="24">
        <f>-(B6-Assumptions!C16-Assumptions!C20)</f>
        <v>0</v>
      </c>
      <c r="C18" s="24" t="e">
        <f t="shared" ref="C18:H20" si="3">C30-C6</f>
        <v>#DIV/0!</v>
      </c>
      <c r="D18" s="24" t="e">
        <f t="shared" si="3"/>
        <v>#DIV/0!</v>
      </c>
      <c r="E18" s="24" t="e">
        <f t="shared" si="3"/>
        <v>#DIV/0!</v>
      </c>
      <c r="F18" s="24" t="e">
        <f t="shared" si="3"/>
        <v>#DIV/0!</v>
      </c>
      <c r="G18" s="24" t="e">
        <f t="shared" si="3"/>
        <v>#DIV/0!</v>
      </c>
      <c r="H18" s="24" t="e">
        <f t="shared" si="3"/>
        <v>#DIV/0!</v>
      </c>
      <c r="I18" s="2"/>
    </row>
    <row r="19" spans="1:13" x14ac:dyDescent="0.25">
      <c r="A19" s="18" t="s">
        <v>87</v>
      </c>
      <c r="B19" s="24">
        <f>-(B7-Assumptions!C17-Assumptions!C21)</f>
        <v>0</v>
      </c>
      <c r="C19" s="24" t="e">
        <f t="shared" si="3"/>
        <v>#DIV/0!</v>
      </c>
      <c r="D19" s="24" t="e">
        <f t="shared" si="3"/>
        <v>#DIV/0!</v>
      </c>
      <c r="E19" s="24" t="e">
        <f t="shared" si="3"/>
        <v>#DIV/0!</v>
      </c>
      <c r="F19" s="24" t="e">
        <f t="shared" si="3"/>
        <v>#DIV/0!</v>
      </c>
      <c r="G19" s="24" t="e">
        <f t="shared" si="3"/>
        <v>#DIV/0!</v>
      </c>
      <c r="H19" s="24" t="e">
        <f t="shared" si="3"/>
        <v>#DIV/0!</v>
      </c>
      <c r="I19" s="2"/>
    </row>
    <row r="20" spans="1:13" ht="17.25" customHeight="1" x14ac:dyDescent="0.25">
      <c r="A20" s="18" t="s">
        <v>32</v>
      </c>
      <c r="B20" s="24">
        <f>B21-B18-B19</f>
        <v>0</v>
      </c>
      <c r="C20" s="24">
        <f t="shared" si="3"/>
        <v>0</v>
      </c>
      <c r="D20" s="24">
        <f t="shared" si="3"/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"/>
    </row>
    <row r="21" spans="1:13" x14ac:dyDescent="0.25">
      <c r="A21" s="18" t="s">
        <v>15</v>
      </c>
      <c r="B21" s="25">
        <f>Assumptions!C15</f>
        <v>0</v>
      </c>
      <c r="C21" s="25" t="e">
        <f t="shared" ref="C21:H21" si="4">SUM(C18:C20)</f>
        <v>#DIV/0!</v>
      </c>
      <c r="D21" s="25" t="e">
        <f t="shared" si="4"/>
        <v>#DIV/0!</v>
      </c>
      <c r="E21" s="25" t="e">
        <f t="shared" si="4"/>
        <v>#DIV/0!</v>
      </c>
      <c r="F21" s="25" t="e">
        <f t="shared" si="4"/>
        <v>#DIV/0!</v>
      </c>
      <c r="G21" s="25" t="e">
        <f t="shared" si="4"/>
        <v>#DIV/0!</v>
      </c>
      <c r="H21" s="25" t="e">
        <f t="shared" si="4"/>
        <v>#DIV/0!</v>
      </c>
      <c r="I21" s="2"/>
      <c r="M21" s="7"/>
    </row>
    <row r="22" spans="1:13" x14ac:dyDescent="0.25">
      <c r="A22" s="18" t="s">
        <v>26</v>
      </c>
      <c r="B22" s="24"/>
      <c r="C22" s="24"/>
      <c r="D22" s="24"/>
      <c r="E22" s="24"/>
      <c r="F22" s="24"/>
      <c r="G22" s="24"/>
      <c r="H22" s="24"/>
      <c r="I22" s="2"/>
    </row>
    <row r="23" spans="1:13" x14ac:dyDescent="0.25">
      <c r="A23" s="18" t="s">
        <v>24</v>
      </c>
      <c r="B23" s="24">
        <f>-(B11-Assumptions!C18-Assumptions!C19-Assumptions!C22)</f>
        <v>0</v>
      </c>
      <c r="C23" s="24" t="e">
        <f t="shared" ref="C23:H24" si="5">C35-C11</f>
        <v>#DIV/0!</v>
      </c>
      <c r="D23" s="24" t="e">
        <f t="shared" si="5"/>
        <v>#DIV/0!</v>
      </c>
      <c r="E23" s="24" t="e">
        <f t="shared" si="5"/>
        <v>#DIV/0!</v>
      </c>
      <c r="F23" s="24" t="e">
        <f t="shared" si="5"/>
        <v>#DIV/0!</v>
      </c>
      <c r="G23" s="24" t="e">
        <f t="shared" si="5"/>
        <v>#DIV/0!</v>
      </c>
      <c r="H23" s="24" t="e">
        <f t="shared" si="5"/>
        <v>#DIV/0!</v>
      </c>
      <c r="I23" s="2"/>
    </row>
    <row r="24" spans="1:13" x14ac:dyDescent="0.25">
      <c r="A24" s="18" t="s">
        <v>25</v>
      </c>
      <c r="B24" s="24">
        <f>B25-B23</f>
        <v>0</v>
      </c>
      <c r="C24" s="24">
        <f t="shared" si="5"/>
        <v>0</v>
      </c>
      <c r="D24" s="24">
        <f t="shared" si="5"/>
        <v>0</v>
      </c>
      <c r="E24" s="24">
        <f t="shared" si="5"/>
        <v>0</v>
      </c>
      <c r="F24" s="24">
        <f t="shared" si="5"/>
        <v>0</v>
      </c>
      <c r="G24" s="24">
        <f t="shared" si="5"/>
        <v>0</v>
      </c>
      <c r="H24" s="24">
        <f t="shared" si="5"/>
        <v>0</v>
      </c>
      <c r="I24" s="2"/>
    </row>
    <row r="25" spans="1:13" x14ac:dyDescent="0.25">
      <c r="A25" s="18" t="s">
        <v>16</v>
      </c>
      <c r="B25" s="25">
        <f>Assumptions!C14-Assumptions!C15</f>
        <v>0</v>
      </c>
      <c r="C25" s="25" t="e">
        <f>SUM(C23:C24)</f>
        <v>#DIV/0!</v>
      </c>
      <c r="D25" s="25" t="e">
        <f t="shared" ref="D25:H25" si="6">SUM(D23:D24)</f>
        <v>#DIV/0!</v>
      </c>
      <c r="E25" s="25" t="e">
        <f t="shared" si="6"/>
        <v>#DIV/0!</v>
      </c>
      <c r="F25" s="25" t="e">
        <f t="shared" si="6"/>
        <v>#DIV/0!</v>
      </c>
      <c r="G25" s="25" t="e">
        <f t="shared" si="6"/>
        <v>#DIV/0!</v>
      </c>
      <c r="H25" s="25" t="e">
        <f t="shared" si="6"/>
        <v>#DIV/0!</v>
      </c>
      <c r="I25" s="2"/>
    </row>
    <row r="26" spans="1:13" x14ac:dyDescent="0.25">
      <c r="A26" s="18" t="s">
        <v>17</v>
      </c>
      <c r="B26" s="24">
        <f>B21+B25</f>
        <v>0</v>
      </c>
      <c r="C26" s="24" t="e">
        <f>C21+C25</f>
        <v>#DIV/0!</v>
      </c>
      <c r="D26" s="24" t="e">
        <f t="shared" ref="D26:H26" si="7">D21+D25</f>
        <v>#DIV/0!</v>
      </c>
      <c r="E26" s="24" t="e">
        <f t="shared" si="7"/>
        <v>#DIV/0!</v>
      </c>
      <c r="F26" s="24" t="e">
        <f t="shared" si="7"/>
        <v>#DIV/0!</v>
      </c>
      <c r="G26" s="24" t="e">
        <f t="shared" si="7"/>
        <v>#DIV/0!</v>
      </c>
      <c r="H26" s="24" t="e">
        <f t="shared" si="7"/>
        <v>#DIV/0!</v>
      </c>
      <c r="I26" s="2"/>
    </row>
    <row r="27" spans="1:13" x14ac:dyDescent="0.25">
      <c r="A27" s="18"/>
      <c r="B27" s="24"/>
      <c r="C27" s="24"/>
      <c r="D27" s="24"/>
      <c r="E27" s="24"/>
      <c r="F27" s="24"/>
      <c r="G27" s="24"/>
      <c r="H27" s="24"/>
      <c r="I27" s="2"/>
    </row>
    <row r="28" spans="1:13" x14ac:dyDescent="0.25">
      <c r="A28" s="18" t="s">
        <v>18</v>
      </c>
      <c r="B28" s="24"/>
      <c r="C28" s="24"/>
      <c r="D28" s="24"/>
      <c r="E28" s="24"/>
      <c r="F28" s="24"/>
      <c r="G28" s="24"/>
      <c r="H28" s="24"/>
      <c r="I28" s="2"/>
    </row>
    <row r="29" spans="1:13" x14ac:dyDescent="0.25">
      <c r="A29" s="18" t="s">
        <v>8</v>
      </c>
      <c r="B29" s="24"/>
      <c r="C29" s="24"/>
      <c r="D29" s="24"/>
      <c r="E29" s="24"/>
      <c r="F29" s="24"/>
      <c r="G29" s="24"/>
      <c r="H29" s="24"/>
      <c r="I29" s="2"/>
      <c r="J29" s="11"/>
    </row>
    <row r="30" spans="1:13" x14ac:dyDescent="0.25">
      <c r="A30" s="18" t="s">
        <v>133</v>
      </c>
      <c r="B30" s="24">
        <f>B6+B18</f>
        <v>0</v>
      </c>
      <c r="C30" s="90" t="e">
        <f>ROUND((((C$58/C$14-B$58/B$14)/(B$58/B$14))+1)*(B30/B6)*C6,-3)</f>
        <v>#DIV/0!</v>
      </c>
      <c r="D30" s="90" t="e">
        <f t="shared" ref="D30:H31" si="8">ROUND((((D$58/D$14-C$58/C$14)/(C$58/C$14))+1)*(C30/C6)*D6,-3)</f>
        <v>#DIV/0!</v>
      </c>
      <c r="E30" s="90" t="e">
        <f t="shared" si="8"/>
        <v>#DIV/0!</v>
      </c>
      <c r="F30" s="90" t="e">
        <f t="shared" si="8"/>
        <v>#DIV/0!</v>
      </c>
      <c r="G30" s="90" t="e">
        <f t="shared" si="8"/>
        <v>#DIV/0!</v>
      </c>
      <c r="H30" s="90" t="e">
        <f t="shared" si="8"/>
        <v>#DIV/0!</v>
      </c>
      <c r="I30" s="2"/>
    </row>
    <row r="31" spans="1:13" x14ac:dyDescent="0.25">
      <c r="A31" s="18" t="s">
        <v>134</v>
      </c>
      <c r="B31" s="24">
        <f>B7+B19</f>
        <v>0</v>
      </c>
      <c r="C31" s="90" t="e">
        <f>ROUND((((C$58/C$14-B$58/B$14)/(B$58/B$14))+1)*(B31/B7)*C7,-3)</f>
        <v>#DIV/0!</v>
      </c>
      <c r="D31" s="90" t="e">
        <f t="shared" si="8"/>
        <v>#DIV/0!</v>
      </c>
      <c r="E31" s="90" t="e">
        <f t="shared" si="8"/>
        <v>#DIV/0!</v>
      </c>
      <c r="F31" s="90" t="e">
        <f t="shared" si="8"/>
        <v>#DIV/0!</v>
      </c>
      <c r="G31" s="90" t="e">
        <f t="shared" si="8"/>
        <v>#DIV/0!</v>
      </c>
      <c r="H31" s="90" t="e">
        <f t="shared" si="8"/>
        <v>#DIV/0!</v>
      </c>
      <c r="I31" s="2"/>
    </row>
    <row r="32" spans="1:13" x14ac:dyDescent="0.25">
      <c r="A32" s="18" t="s">
        <v>135</v>
      </c>
      <c r="B32" s="24">
        <f>B8+B20</f>
        <v>0</v>
      </c>
      <c r="C32" s="24">
        <f>ROUND(B32*(1+Assumptions!D29)*(1+Assumptions!D34),-3)</f>
        <v>0</v>
      </c>
      <c r="D32" s="24">
        <f>ROUND(C32*(1+Assumptions!E29)*(1+Assumptions!E34),-3)</f>
        <v>0</v>
      </c>
      <c r="E32" s="24">
        <f>ROUND(D32*(1+Assumptions!F29)*(1+Assumptions!F34),-3)</f>
        <v>0</v>
      </c>
      <c r="F32" s="24">
        <f>ROUND(E32*(1+Assumptions!G29)*(1+Assumptions!G34),-3)</f>
        <v>0</v>
      </c>
      <c r="G32" s="24">
        <f>ROUND(F32*(1+Assumptions!H29)*(1+Assumptions!H34),-3)</f>
        <v>0</v>
      </c>
      <c r="H32" s="24">
        <f>ROUND(G32*(1+Assumptions!I29)*(1+Assumptions!I34),-3)</f>
        <v>0</v>
      </c>
      <c r="I32" s="2"/>
    </row>
    <row r="33" spans="1:13" x14ac:dyDescent="0.25">
      <c r="A33" s="18" t="s">
        <v>27</v>
      </c>
      <c r="B33" s="25">
        <f>SUM(B30:B32)</f>
        <v>0</v>
      </c>
      <c r="C33" s="25" t="e">
        <f t="shared" ref="C33:H33" si="9">SUM(C30:C32)</f>
        <v>#DIV/0!</v>
      </c>
      <c r="D33" s="25" t="e">
        <f t="shared" si="9"/>
        <v>#DIV/0!</v>
      </c>
      <c r="E33" s="25" t="e">
        <f t="shared" si="9"/>
        <v>#DIV/0!</v>
      </c>
      <c r="F33" s="25" t="e">
        <f t="shared" si="9"/>
        <v>#DIV/0!</v>
      </c>
      <c r="G33" s="25" t="e">
        <f t="shared" si="9"/>
        <v>#DIV/0!</v>
      </c>
      <c r="H33" s="25" t="e">
        <f t="shared" si="9"/>
        <v>#DIV/0!</v>
      </c>
      <c r="I33" s="2"/>
      <c r="M33" s="7"/>
    </row>
    <row r="34" spans="1:13" x14ac:dyDescent="0.25">
      <c r="A34" s="18" t="s">
        <v>12</v>
      </c>
      <c r="B34" s="24"/>
      <c r="C34" s="24"/>
      <c r="D34" s="24"/>
      <c r="E34" s="24"/>
      <c r="F34" s="24"/>
      <c r="G34" s="24"/>
      <c r="H34" s="24"/>
      <c r="I34" s="2"/>
    </row>
    <row r="35" spans="1:13" x14ac:dyDescent="0.25">
      <c r="A35" s="18" t="s">
        <v>136</v>
      </c>
      <c r="B35" s="24">
        <f>B11+B23</f>
        <v>0</v>
      </c>
      <c r="C35" s="90" t="e">
        <f>ROUND((((C$58/C$14-B$58/B$14)/(B$58/B$14))+1)*(B35/B11)*C11,-3)</f>
        <v>#DIV/0!</v>
      </c>
      <c r="D35" s="90" t="e">
        <f t="shared" ref="D35:H35" si="10">ROUND((((D$58/D$14-C$58/C$14)/(C$58/C$14))+1)*(C35/C11)*D11,-3)</f>
        <v>#DIV/0!</v>
      </c>
      <c r="E35" s="90" t="e">
        <f t="shared" si="10"/>
        <v>#DIV/0!</v>
      </c>
      <c r="F35" s="90" t="e">
        <f t="shared" si="10"/>
        <v>#DIV/0!</v>
      </c>
      <c r="G35" s="90" t="e">
        <f t="shared" si="10"/>
        <v>#DIV/0!</v>
      </c>
      <c r="H35" s="90" t="e">
        <f t="shared" si="10"/>
        <v>#DIV/0!</v>
      </c>
      <c r="I35" s="2"/>
    </row>
    <row r="36" spans="1:13" x14ac:dyDescent="0.25">
      <c r="A36" s="18" t="s">
        <v>135</v>
      </c>
      <c r="B36" s="24">
        <f>'Financial Projection'!B12+'Financial Projection'!B24</f>
        <v>0</v>
      </c>
      <c r="C36" s="24">
        <f>ROUND(B36*(1+Assumptions!D32)*(1+Assumptions!D35),-3)</f>
        <v>0</v>
      </c>
      <c r="D36" s="24">
        <f>ROUND(C36*(1+Assumptions!E32)*(1+Assumptions!E35),-3)</f>
        <v>0</v>
      </c>
      <c r="E36" s="24">
        <f>ROUND(D36*(1+Assumptions!F32)*(1+Assumptions!F35),-3)</f>
        <v>0</v>
      </c>
      <c r="F36" s="24">
        <f>ROUND(E36*(1+Assumptions!G32)*(1+Assumptions!G35),-3)</f>
        <v>0</v>
      </c>
      <c r="G36" s="24">
        <f>ROUND(F36*(1+Assumptions!H32)*(1+Assumptions!H35),-3)</f>
        <v>0</v>
      </c>
      <c r="H36" s="24">
        <f>ROUND(G36*(1+Assumptions!I32)*(1+Assumptions!I35),-3)</f>
        <v>0</v>
      </c>
      <c r="I36" s="2"/>
    </row>
    <row r="37" spans="1:13" x14ac:dyDescent="0.25">
      <c r="A37" s="18" t="s">
        <v>28</v>
      </c>
      <c r="B37" s="25">
        <f>SUM(B35:B36)</f>
        <v>0</v>
      </c>
      <c r="C37" s="25" t="e">
        <f>SUM(C35:C36)</f>
        <v>#DIV/0!</v>
      </c>
      <c r="D37" s="25" t="e">
        <f t="shared" ref="D37:H37" si="11">SUM(D35:D36)</f>
        <v>#DIV/0!</v>
      </c>
      <c r="E37" s="25" t="e">
        <f t="shared" si="11"/>
        <v>#DIV/0!</v>
      </c>
      <c r="F37" s="25" t="e">
        <f t="shared" si="11"/>
        <v>#DIV/0!</v>
      </c>
      <c r="G37" s="25" t="e">
        <f t="shared" si="11"/>
        <v>#DIV/0!</v>
      </c>
      <c r="H37" s="25" t="e">
        <f t="shared" si="11"/>
        <v>#DIV/0!</v>
      </c>
      <c r="I37" s="2"/>
    </row>
    <row r="38" spans="1:13" x14ac:dyDescent="0.25">
      <c r="A38" s="18"/>
      <c r="B38" s="24"/>
      <c r="C38" s="85"/>
      <c r="D38" s="24"/>
      <c r="E38" s="24"/>
      <c r="F38" s="24"/>
      <c r="G38" s="24"/>
      <c r="H38" s="24"/>
      <c r="I38" s="2"/>
    </row>
    <row r="39" spans="1:13" x14ac:dyDescent="0.25">
      <c r="A39" s="18" t="s">
        <v>19</v>
      </c>
      <c r="B39" s="24">
        <f>B33+B37</f>
        <v>0</v>
      </c>
      <c r="C39" s="24" t="e">
        <f>C33+C37</f>
        <v>#DIV/0!</v>
      </c>
      <c r="D39" s="24" t="e">
        <f t="shared" ref="D39:H39" si="12">D33+D37</f>
        <v>#DIV/0!</v>
      </c>
      <c r="E39" s="24" t="e">
        <f t="shared" si="12"/>
        <v>#DIV/0!</v>
      </c>
      <c r="F39" s="24" t="e">
        <f t="shared" si="12"/>
        <v>#DIV/0!</v>
      </c>
      <c r="G39" s="24" t="e">
        <f t="shared" si="12"/>
        <v>#DIV/0!</v>
      </c>
      <c r="H39" s="24" t="e">
        <f t="shared" si="12"/>
        <v>#DIV/0!</v>
      </c>
      <c r="I39" s="2"/>
    </row>
    <row r="40" spans="1:13" x14ac:dyDescent="0.25">
      <c r="A40" s="18"/>
      <c r="B40" s="24"/>
      <c r="C40" s="85"/>
      <c r="D40" s="85"/>
      <c r="E40" s="85"/>
      <c r="F40" s="85"/>
      <c r="G40" s="85"/>
      <c r="H40" s="85"/>
      <c r="I40" s="2"/>
    </row>
    <row r="41" spans="1:13" x14ac:dyDescent="0.25">
      <c r="A41" s="18" t="s">
        <v>137</v>
      </c>
      <c r="B41" s="24">
        <f>Assumptions!C38</f>
        <v>0</v>
      </c>
      <c r="C41" s="24">
        <f>ROUND(B41*(1+Assumptions!D38),-3)</f>
        <v>0</v>
      </c>
      <c r="D41" s="24">
        <f>C41*(1+Assumptions!E38)</f>
        <v>0</v>
      </c>
      <c r="E41" s="24">
        <f>D41*(1+Assumptions!F38)</f>
        <v>0</v>
      </c>
      <c r="F41" s="24">
        <f>E41*(1+Assumptions!G38)</f>
        <v>0</v>
      </c>
      <c r="G41" s="24">
        <f>F41*(1+Assumptions!H38)</f>
        <v>0</v>
      </c>
      <c r="H41" s="24">
        <f>G41*(1+Assumptions!I38)</f>
        <v>0</v>
      </c>
      <c r="I41" s="2"/>
    </row>
    <row r="42" spans="1:13" x14ac:dyDescent="0.25">
      <c r="A42" s="18" t="s">
        <v>33</v>
      </c>
      <c r="B42" s="24">
        <f>Assumptions!C40</f>
        <v>0</v>
      </c>
      <c r="C42" s="24" t="e">
        <f>ROUND(-(C39)*Assumptions!D40,-3)</f>
        <v>#DIV/0!</v>
      </c>
      <c r="D42" s="24" t="e">
        <f>ROUND(-(D39)*Assumptions!E40,-3)</f>
        <v>#DIV/0!</v>
      </c>
      <c r="E42" s="24" t="e">
        <f>ROUND(-(E39)*Assumptions!F40,-3)</f>
        <v>#DIV/0!</v>
      </c>
      <c r="F42" s="24" t="e">
        <f>ROUND(-(F39)*Assumptions!G40,-3)</f>
        <v>#DIV/0!</v>
      </c>
      <c r="G42" s="24" t="e">
        <f>ROUND(-(G39)*Assumptions!H40,-3)</f>
        <v>#DIV/0!</v>
      </c>
      <c r="H42" s="24" t="e">
        <f>ROUND(-(H39)*Assumptions!I40,-3)</f>
        <v>#DIV/0!</v>
      </c>
      <c r="I42" s="2"/>
    </row>
    <row r="43" spans="1:13" x14ac:dyDescent="0.25">
      <c r="A43" s="18" t="s">
        <v>138</v>
      </c>
      <c r="B43" s="24">
        <f>Assumptions!C39</f>
        <v>0</v>
      </c>
      <c r="C43" s="24" t="e">
        <f>ROUND((C39)*-Assumptions!D39,-3)</f>
        <v>#DIV/0!</v>
      </c>
      <c r="D43" s="24" t="e">
        <f>ROUND((D39)*-Assumptions!E39,-3)</f>
        <v>#DIV/0!</v>
      </c>
      <c r="E43" s="24" t="e">
        <f>ROUND((E39)*-Assumptions!F39,-3)</f>
        <v>#DIV/0!</v>
      </c>
      <c r="F43" s="24" t="e">
        <f>ROUND((F39)*-Assumptions!G39,-3)</f>
        <v>#DIV/0!</v>
      </c>
      <c r="G43" s="24" t="e">
        <f>ROUND((G39)*-Assumptions!H39,-3)</f>
        <v>#DIV/0!</v>
      </c>
      <c r="H43" s="24" t="e">
        <f>ROUND((H39)*-Assumptions!I39,-3)</f>
        <v>#DIV/0!</v>
      </c>
      <c r="I43" s="2"/>
    </row>
    <row r="44" spans="1:13" x14ac:dyDescent="0.25">
      <c r="A44" s="18" t="s">
        <v>29</v>
      </c>
      <c r="B44" s="25">
        <f>B39+B41+B42+B43</f>
        <v>0</v>
      </c>
      <c r="C44" s="25" t="e">
        <f>C39+C41+C42+C43</f>
        <v>#DIV/0!</v>
      </c>
      <c r="D44" s="25" t="e">
        <f t="shared" ref="D44:H44" si="13">D39+D41+D42+D43</f>
        <v>#DIV/0!</v>
      </c>
      <c r="E44" s="25" t="e">
        <f t="shared" si="13"/>
        <v>#DIV/0!</v>
      </c>
      <c r="F44" s="25" t="e">
        <f t="shared" si="13"/>
        <v>#DIV/0!</v>
      </c>
      <c r="G44" s="25" t="e">
        <f t="shared" si="13"/>
        <v>#DIV/0!</v>
      </c>
      <c r="H44" s="25" t="e">
        <f t="shared" si="13"/>
        <v>#DIV/0!</v>
      </c>
      <c r="I44" s="2"/>
    </row>
    <row r="45" spans="1:13" x14ac:dyDescent="0.25">
      <c r="A45" s="17"/>
      <c r="B45" s="24"/>
      <c r="C45" s="24"/>
      <c r="D45" s="24"/>
      <c r="E45" s="24"/>
      <c r="F45" s="24"/>
      <c r="G45" s="24"/>
      <c r="H45" s="24"/>
      <c r="I45" s="2"/>
    </row>
    <row r="46" spans="1:13" x14ac:dyDescent="0.25">
      <c r="A46" s="18" t="s">
        <v>64</v>
      </c>
      <c r="B46" s="24">
        <f>Assumptions!C41</f>
        <v>0</v>
      </c>
      <c r="C46" s="24">
        <f>B46*(1+Assumptions!D41)</f>
        <v>0</v>
      </c>
      <c r="D46" s="24">
        <f>C46*(1+Assumptions!E41)</f>
        <v>0</v>
      </c>
      <c r="E46" s="24">
        <f>D46*(1+Assumptions!F41)</f>
        <v>0</v>
      </c>
      <c r="F46" s="24">
        <f>E46*(1+Assumptions!G41)</f>
        <v>0</v>
      </c>
      <c r="G46" s="24">
        <f>F46*(1+Assumptions!H41)</f>
        <v>0</v>
      </c>
      <c r="H46" s="24">
        <f>G46*(1+Assumptions!I41)</f>
        <v>0</v>
      </c>
      <c r="I46" s="2"/>
    </row>
    <row r="47" spans="1:13" x14ac:dyDescent="0.25">
      <c r="A47" s="18" t="s">
        <v>139</v>
      </c>
      <c r="B47" s="24">
        <f>Assumptions!C42</f>
        <v>0</v>
      </c>
      <c r="C47" s="24">
        <f>B47*(1+Assumptions!D42)</f>
        <v>0</v>
      </c>
      <c r="D47" s="24">
        <f>C47*(1+Assumptions!E42)</f>
        <v>0</v>
      </c>
      <c r="E47" s="24">
        <f>D47*(1+Assumptions!F42)</f>
        <v>0</v>
      </c>
      <c r="F47" s="24">
        <f>E47*(1+Assumptions!G42)</f>
        <v>0</v>
      </c>
      <c r="G47" s="24">
        <f>F47*(1+Assumptions!H42)</f>
        <v>0</v>
      </c>
      <c r="H47" s="24">
        <f>G47*(1+Assumptions!I42)</f>
        <v>0</v>
      </c>
      <c r="I47" s="2"/>
    </row>
    <row r="48" spans="1:13" x14ac:dyDescent="0.25">
      <c r="A48" s="18"/>
      <c r="B48" s="24"/>
      <c r="C48" s="24"/>
      <c r="D48" s="24"/>
      <c r="E48" s="24"/>
      <c r="F48" s="24"/>
      <c r="G48" s="24"/>
      <c r="H48" s="24"/>
      <c r="I48" s="2"/>
    </row>
    <row r="49" spans="1:9" x14ac:dyDescent="0.25">
      <c r="A49" s="18" t="s">
        <v>20</v>
      </c>
      <c r="B49" s="25">
        <f>B44+B46+B47</f>
        <v>0</v>
      </c>
      <c r="C49" s="25" t="e">
        <f t="shared" ref="C49:H49" si="14">C44+C46+C47</f>
        <v>#DIV/0!</v>
      </c>
      <c r="D49" s="25" t="e">
        <f t="shared" si="14"/>
        <v>#DIV/0!</v>
      </c>
      <c r="E49" s="25" t="e">
        <f t="shared" si="14"/>
        <v>#DIV/0!</v>
      </c>
      <c r="F49" s="25" t="e">
        <f t="shared" si="14"/>
        <v>#DIV/0!</v>
      </c>
      <c r="G49" s="25" t="e">
        <f t="shared" si="14"/>
        <v>#DIV/0!</v>
      </c>
      <c r="H49" s="25" t="e">
        <f t="shared" si="14"/>
        <v>#DIV/0!</v>
      </c>
      <c r="I49" s="2"/>
    </row>
    <row r="50" spans="1:9" x14ac:dyDescent="0.25">
      <c r="A50" s="17"/>
      <c r="B50" s="24"/>
      <c r="C50" s="24"/>
      <c r="D50" s="24"/>
      <c r="E50" s="24"/>
      <c r="F50" s="24"/>
      <c r="G50" s="24"/>
      <c r="H50" s="24"/>
      <c r="I50" s="2"/>
    </row>
    <row r="51" spans="1:9" x14ac:dyDescent="0.25">
      <c r="A51" s="5" t="s">
        <v>21</v>
      </c>
      <c r="B51" s="26"/>
      <c r="C51" s="26"/>
      <c r="D51" s="26"/>
      <c r="E51" s="26"/>
      <c r="F51" s="26"/>
      <c r="G51" s="26"/>
      <c r="H51" s="26"/>
      <c r="I51" s="2"/>
    </row>
    <row r="52" spans="1:9" x14ac:dyDescent="0.25">
      <c r="A52" s="4" t="s">
        <v>118</v>
      </c>
      <c r="B52" s="26">
        <f>Assumptions!C46</f>
        <v>0</v>
      </c>
      <c r="C52" s="26" t="e">
        <f>ROUND('Variable Expense'!C29*'Variable Expense'!C28,-3)</f>
        <v>#DIV/0!</v>
      </c>
      <c r="D52" s="26" t="e">
        <f>ROUND('Variable Expense'!D29*'Variable Expense'!D28,-3)</f>
        <v>#DIV/0!</v>
      </c>
      <c r="E52" s="26" t="e">
        <f>ROUND('Variable Expense'!E29*'Variable Expense'!E28,-3)</f>
        <v>#DIV/0!</v>
      </c>
      <c r="F52" s="26" t="e">
        <f>ROUND('Variable Expense'!F29*'Variable Expense'!F28,-3)</f>
        <v>#DIV/0!</v>
      </c>
      <c r="G52" s="26" t="e">
        <f>ROUND('Variable Expense'!G29*'Variable Expense'!G28,-3)</f>
        <v>#DIV/0!</v>
      </c>
      <c r="H52" s="26" t="e">
        <f>ROUND('Variable Expense'!H29*'Variable Expense'!H28,-3)</f>
        <v>#DIV/0!</v>
      </c>
      <c r="I52" s="2"/>
    </row>
    <row r="53" spans="1:9" x14ac:dyDescent="0.25">
      <c r="A53" s="4" t="s">
        <v>119</v>
      </c>
      <c r="B53" s="26">
        <f>Assumptions!C47</f>
        <v>0</v>
      </c>
      <c r="C53" s="26" t="e">
        <f>ROUND(+'Variable Expense'!C21*'Variable Expense'!C30,-3)</f>
        <v>#DIV/0!</v>
      </c>
      <c r="D53" s="26" t="e">
        <f>ROUND(+'Variable Expense'!D21*'Variable Expense'!D30,-3)</f>
        <v>#DIV/0!</v>
      </c>
      <c r="E53" s="26" t="e">
        <f>ROUND(+'Variable Expense'!E21*'Variable Expense'!E30,-3)</f>
        <v>#DIV/0!</v>
      </c>
      <c r="F53" s="26" t="e">
        <f>ROUND(+'Variable Expense'!F21*'Variable Expense'!F30,-3)</f>
        <v>#DIV/0!</v>
      </c>
      <c r="G53" s="26" t="e">
        <f>ROUND(+'Variable Expense'!G21*'Variable Expense'!G30,-3)</f>
        <v>#DIV/0!</v>
      </c>
      <c r="H53" s="26" t="e">
        <f>ROUND(+'Variable Expense'!H21*'Variable Expense'!H30,-3)</f>
        <v>#DIV/0!</v>
      </c>
      <c r="I53" s="2"/>
    </row>
    <row r="54" spans="1:9" x14ac:dyDescent="0.25">
      <c r="A54" s="4" t="s">
        <v>3</v>
      </c>
      <c r="B54" s="26">
        <f>Assumptions!C48</f>
        <v>0</v>
      </c>
      <c r="C54" s="26">
        <f>ROUND(B54*(1+Assumptions!D48),-3)</f>
        <v>0</v>
      </c>
      <c r="D54" s="26">
        <f>ROUND(C54*(1+Assumptions!E48),-3)</f>
        <v>0</v>
      </c>
      <c r="E54" s="26">
        <f>ROUND(D54*(1+Assumptions!F48),-3)</f>
        <v>0</v>
      </c>
      <c r="F54" s="26">
        <f>ROUND(E54*(1+Assumptions!G48),-3)</f>
        <v>0</v>
      </c>
      <c r="G54" s="26">
        <f>ROUND(F54*(1+Assumptions!H48),-3)</f>
        <v>0</v>
      </c>
      <c r="H54" s="26">
        <f>ROUND(G54*(1+Assumptions!I48),-3)</f>
        <v>0</v>
      </c>
      <c r="I54" s="2"/>
    </row>
    <row r="55" spans="1:9" x14ac:dyDescent="0.25">
      <c r="A55" s="4" t="s">
        <v>120</v>
      </c>
      <c r="B55" s="26">
        <f>Assumptions!C49</f>
        <v>0</v>
      </c>
      <c r="C55" s="26">
        <f>ROUND(B55*(1+Assumptions!D49),-3)</f>
        <v>0</v>
      </c>
      <c r="D55" s="26">
        <f>ROUND(C55*(1+Assumptions!E49),-3)</f>
        <v>0</v>
      </c>
      <c r="E55" s="26">
        <f>ROUND(D55*(1+Assumptions!F49),-3)</f>
        <v>0</v>
      </c>
      <c r="F55" s="26">
        <f>ROUND(E55*(1+Assumptions!G49),-3)</f>
        <v>0</v>
      </c>
      <c r="G55" s="26">
        <f>ROUND(F55*(1+Assumptions!H49),-3)</f>
        <v>0</v>
      </c>
      <c r="H55" s="26">
        <f>ROUND(G55*(1+Assumptions!I49),-3)</f>
        <v>0</v>
      </c>
      <c r="I55" s="2"/>
    </row>
    <row r="56" spans="1:9" x14ac:dyDescent="0.25">
      <c r="A56" s="4" t="s">
        <v>4</v>
      </c>
      <c r="B56" s="27">
        <f>Assumptions!C50</f>
        <v>0</v>
      </c>
      <c r="C56" s="27">
        <f>ROUND(B56*(1+Assumptions!D50),-3)</f>
        <v>0</v>
      </c>
      <c r="D56" s="27">
        <f>ROUND(C56*(1+Assumptions!E50),-3)</f>
        <v>0</v>
      </c>
      <c r="E56" s="27">
        <f>ROUND(D56*(1+Assumptions!F50),-3)</f>
        <v>0</v>
      </c>
      <c r="F56" s="27">
        <f>ROUND(E56*(1+Assumptions!G50),-3)</f>
        <v>0</v>
      </c>
      <c r="G56" s="27">
        <f>ROUND(F56*(1+Assumptions!H50),-3)</f>
        <v>0</v>
      </c>
      <c r="H56" s="27">
        <f>ROUND(G56*(1+Assumptions!I50),-3)</f>
        <v>0</v>
      </c>
      <c r="I56" s="2"/>
    </row>
    <row r="57" spans="1:9" x14ac:dyDescent="0.25">
      <c r="A57" s="5"/>
      <c r="B57" s="26"/>
      <c r="C57" s="86"/>
      <c r="D57" s="26"/>
      <c r="E57" s="26"/>
      <c r="F57" s="26"/>
      <c r="G57" s="26"/>
      <c r="H57" s="26"/>
      <c r="I57" s="2"/>
    </row>
    <row r="58" spans="1:9" x14ac:dyDescent="0.25">
      <c r="A58" s="12" t="s">
        <v>5</v>
      </c>
      <c r="B58" s="27">
        <f t="shared" ref="B58:H58" si="15">SUM(B52:B56)</f>
        <v>0</v>
      </c>
      <c r="C58" s="27" t="e">
        <f t="shared" si="15"/>
        <v>#DIV/0!</v>
      </c>
      <c r="D58" s="27" t="e">
        <f t="shared" si="15"/>
        <v>#DIV/0!</v>
      </c>
      <c r="E58" s="27" t="e">
        <f t="shared" si="15"/>
        <v>#DIV/0!</v>
      </c>
      <c r="F58" s="27" t="e">
        <f t="shared" si="15"/>
        <v>#DIV/0!</v>
      </c>
      <c r="G58" s="27" t="e">
        <f t="shared" si="15"/>
        <v>#DIV/0!</v>
      </c>
      <c r="H58" s="27" t="e">
        <f t="shared" si="15"/>
        <v>#DIV/0!</v>
      </c>
      <c r="I58" s="2"/>
    </row>
    <row r="59" spans="1:9" x14ac:dyDescent="0.25">
      <c r="A59" s="5"/>
      <c r="B59" s="26"/>
      <c r="C59" s="85"/>
      <c r="D59" s="26"/>
      <c r="E59" s="26"/>
      <c r="F59" s="26"/>
      <c r="G59" s="26"/>
      <c r="H59" s="26"/>
      <c r="I59" s="2"/>
    </row>
    <row r="60" spans="1:9" x14ac:dyDescent="0.25">
      <c r="A60" s="12" t="s">
        <v>140</v>
      </c>
      <c r="B60" s="27">
        <f t="shared" ref="B60:H60" si="16">+B49-B58</f>
        <v>0</v>
      </c>
      <c r="C60" s="27" t="e">
        <f t="shared" si="16"/>
        <v>#DIV/0!</v>
      </c>
      <c r="D60" s="27" t="e">
        <f t="shared" si="16"/>
        <v>#DIV/0!</v>
      </c>
      <c r="E60" s="27" t="e">
        <f t="shared" si="16"/>
        <v>#DIV/0!</v>
      </c>
      <c r="F60" s="27" t="e">
        <f t="shared" si="16"/>
        <v>#DIV/0!</v>
      </c>
      <c r="G60" s="27" t="e">
        <f t="shared" si="16"/>
        <v>#DIV/0!</v>
      </c>
      <c r="H60" s="27" t="e">
        <f t="shared" si="16"/>
        <v>#DIV/0!</v>
      </c>
      <c r="I60" s="2"/>
    </row>
    <row r="61" spans="1:9" x14ac:dyDescent="0.25">
      <c r="A61" s="5"/>
      <c r="B61" s="26"/>
      <c r="C61" s="26"/>
      <c r="D61" s="26"/>
      <c r="E61" s="26"/>
      <c r="F61" s="26"/>
      <c r="G61" s="26"/>
      <c r="H61" s="26"/>
      <c r="I61" s="2"/>
    </row>
    <row r="62" spans="1:9" x14ac:dyDescent="0.25">
      <c r="A62" s="12" t="s">
        <v>141</v>
      </c>
      <c r="B62" s="27">
        <f>Assumptions!C43</f>
        <v>0</v>
      </c>
      <c r="C62" s="27">
        <f>ROUND(B62*(1+Assumptions!D43),-3)</f>
        <v>0</v>
      </c>
      <c r="D62" s="27">
        <f>ROUND(C62*(1+Assumptions!E43),-3)</f>
        <v>0</v>
      </c>
      <c r="E62" s="27">
        <f>ROUND(D62*(1+Assumptions!F43),-3)</f>
        <v>0</v>
      </c>
      <c r="F62" s="27">
        <f>ROUND(E62*(1+Assumptions!G43),-3)</f>
        <v>0</v>
      </c>
      <c r="G62" s="27">
        <f>ROUND(F62*(1+Assumptions!H43),-3)</f>
        <v>0</v>
      </c>
      <c r="H62" s="27">
        <f>ROUND(G62*(1+Assumptions!I43),-3)</f>
        <v>0</v>
      </c>
      <c r="I62" s="2"/>
    </row>
    <row r="63" spans="1:9" x14ac:dyDescent="0.25">
      <c r="A63" s="5"/>
      <c r="B63" s="26"/>
      <c r="C63" s="26"/>
      <c r="D63" s="26"/>
      <c r="E63" s="26"/>
      <c r="F63" s="26"/>
      <c r="G63" s="26"/>
      <c r="H63" s="26"/>
      <c r="I63" s="2"/>
    </row>
    <row r="64" spans="1:9" ht="15.75" thickBot="1" x14ac:dyDescent="0.3">
      <c r="A64" s="5" t="s">
        <v>142</v>
      </c>
      <c r="B64" s="28">
        <f t="shared" ref="B64:H64" si="17">+B60+B62</f>
        <v>0</v>
      </c>
      <c r="C64" s="28" t="e">
        <f t="shared" si="17"/>
        <v>#DIV/0!</v>
      </c>
      <c r="D64" s="28" t="e">
        <f t="shared" si="17"/>
        <v>#DIV/0!</v>
      </c>
      <c r="E64" s="28" t="e">
        <f t="shared" si="17"/>
        <v>#DIV/0!</v>
      </c>
      <c r="F64" s="28" t="e">
        <f t="shared" si="17"/>
        <v>#DIV/0!</v>
      </c>
      <c r="G64" s="28" t="e">
        <f t="shared" si="17"/>
        <v>#DIV/0!</v>
      </c>
      <c r="H64" s="28" t="e">
        <f t="shared" si="17"/>
        <v>#DIV/0!</v>
      </c>
      <c r="I64" s="2"/>
    </row>
    <row r="65" spans="1:9" ht="15.75" thickTop="1" x14ac:dyDescent="0.25">
      <c r="A65" s="5"/>
      <c r="B65" s="26"/>
      <c r="C65" s="26"/>
      <c r="D65" s="26"/>
      <c r="E65" s="26"/>
      <c r="F65" s="26"/>
      <c r="G65" s="26"/>
      <c r="H65" s="26"/>
      <c r="I65" s="2"/>
    </row>
    <row r="66" spans="1:9" x14ac:dyDescent="0.25">
      <c r="A66" s="5" t="s">
        <v>103</v>
      </c>
      <c r="B66" s="26">
        <f>Assumptions!C59</f>
        <v>0</v>
      </c>
      <c r="C66" s="26">
        <f t="shared" ref="C66:H66" si="18">ROUND(+B70,-3)</f>
        <v>0</v>
      </c>
      <c r="D66" s="26" t="e">
        <f t="shared" si="18"/>
        <v>#DIV/0!</v>
      </c>
      <c r="E66" s="26" t="e">
        <f t="shared" si="18"/>
        <v>#DIV/0!</v>
      </c>
      <c r="F66" s="26" t="e">
        <f t="shared" si="18"/>
        <v>#DIV/0!</v>
      </c>
      <c r="G66" s="26" t="e">
        <f t="shared" si="18"/>
        <v>#DIV/0!</v>
      </c>
      <c r="H66" s="26" t="e">
        <f t="shared" si="18"/>
        <v>#DIV/0!</v>
      </c>
      <c r="I66" s="2"/>
    </row>
    <row r="67" spans="1:9" x14ac:dyDescent="0.25">
      <c r="A67" s="5" t="s">
        <v>6</v>
      </c>
      <c r="B67" s="27">
        <f t="shared" ref="B67:H67" si="19">+B64</f>
        <v>0</v>
      </c>
      <c r="C67" s="27" t="e">
        <f t="shared" si="19"/>
        <v>#DIV/0!</v>
      </c>
      <c r="D67" s="27" t="e">
        <f t="shared" si="19"/>
        <v>#DIV/0!</v>
      </c>
      <c r="E67" s="27" t="e">
        <f t="shared" si="19"/>
        <v>#DIV/0!</v>
      </c>
      <c r="F67" s="27" t="e">
        <f t="shared" si="19"/>
        <v>#DIV/0!</v>
      </c>
      <c r="G67" s="27" t="e">
        <f t="shared" si="19"/>
        <v>#DIV/0!</v>
      </c>
      <c r="H67" s="27" t="e">
        <f t="shared" si="19"/>
        <v>#DIV/0!</v>
      </c>
      <c r="I67" s="2"/>
    </row>
    <row r="68" spans="1:9" x14ac:dyDescent="0.25">
      <c r="A68" s="5" t="s">
        <v>179</v>
      </c>
      <c r="B68" s="26">
        <f>Assumptions!C60</f>
        <v>0</v>
      </c>
      <c r="C68" s="26">
        <f>Assumptions!D60</f>
        <v>0</v>
      </c>
      <c r="D68" s="26">
        <f>Assumptions!E60</f>
        <v>0</v>
      </c>
      <c r="E68" s="26">
        <f>Assumptions!F60</f>
        <v>0</v>
      </c>
      <c r="F68" s="26">
        <f>Assumptions!G60</f>
        <v>0</v>
      </c>
      <c r="G68" s="26">
        <f>Assumptions!H60</f>
        <v>0</v>
      </c>
      <c r="H68" s="26">
        <f>Assumptions!I60</f>
        <v>0</v>
      </c>
      <c r="I68" s="2"/>
    </row>
    <row r="69" spans="1:9" x14ac:dyDescent="0.25">
      <c r="A69" s="5" t="s">
        <v>180</v>
      </c>
      <c r="B69" s="26">
        <f>Assumptions!C61</f>
        <v>0</v>
      </c>
      <c r="C69" s="26">
        <f>Assumptions!D61</f>
        <v>0</v>
      </c>
      <c r="D69" s="26">
        <f>Assumptions!E61</f>
        <v>0</v>
      </c>
      <c r="E69" s="26">
        <f>Assumptions!F61</f>
        <v>0</v>
      </c>
      <c r="F69" s="26">
        <f>Assumptions!G61</f>
        <v>0</v>
      </c>
      <c r="G69" s="26">
        <f>Assumptions!H61</f>
        <v>0</v>
      </c>
      <c r="H69" s="26">
        <f>Assumptions!I61</f>
        <v>0</v>
      </c>
      <c r="I69" s="2"/>
    </row>
    <row r="70" spans="1:9" ht="15.75" thickBot="1" x14ac:dyDescent="0.3">
      <c r="A70" s="5" t="s">
        <v>102</v>
      </c>
      <c r="B70" s="29">
        <f>+B66+B67+B68+B69</f>
        <v>0</v>
      </c>
      <c r="C70" s="29" t="e">
        <f t="shared" ref="C70:H70" si="20">+C66+C67+C68+C69</f>
        <v>#DIV/0!</v>
      </c>
      <c r="D70" s="29" t="e">
        <f t="shared" si="20"/>
        <v>#DIV/0!</v>
      </c>
      <c r="E70" s="29" t="e">
        <f t="shared" si="20"/>
        <v>#DIV/0!</v>
      </c>
      <c r="F70" s="29" t="e">
        <f t="shared" si="20"/>
        <v>#DIV/0!</v>
      </c>
      <c r="G70" s="29" t="e">
        <f t="shared" si="20"/>
        <v>#DIV/0!</v>
      </c>
      <c r="H70" s="29" t="e">
        <f t="shared" si="20"/>
        <v>#DIV/0!</v>
      </c>
      <c r="I70" s="2"/>
    </row>
    <row r="71" spans="1:9" ht="15.75" thickTop="1" x14ac:dyDescent="0.25">
      <c r="A71" s="5"/>
      <c r="B71" s="9"/>
      <c r="C71" s="10"/>
      <c r="D71" s="10"/>
      <c r="E71" s="10"/>
      <c r="F71" s="10"/>
      <c r="G71" s="10"/>
      <c r="H71" s="10"/>
      <c r="I71" s="2"/>
    </row>
    <row r="72" spans="1:9" s="142" customFormat="1" ht="15" customHeight="1" x14ac:dyDescent="0.25">
      <c r="A72" s="164" t="s">
        <v>104</v>
      </c>
      <c r="B72" s="140" t="e">
        <f t="shared" ref="B72:H72" si="21">+B70/$B70</f>
        <v>#DIV/0!</v>
      </c>
      <c r="C72" s="140" t="e">
        <f t="shared" si="21"/>
        <v>#DIV/0!</v>
      </c>
      <c r="D72" s="140" t="e">
        <f t="shared" si="21"/>
        <v>#DIV/0!</v>
      </c>
      <c r="E72" s="140" t="e">
        <f t="shared" si="21"/>
        <v>#DIV/0!</v>
      </c>
      <c r="F72" s="140" t="e">
        <f t="shared" si="21"/>
        <v>#DIV/0!</v>
      </c>
      <c r="G72" s="140" t="e">
        <f t="shared" si="21"/>
        <v>#DIV/0!</v>
      </c>
      <c r="H72" s="140" t="e">
        <f t="shared" si="21"/>
        <v>#DIV/0!</v>
      </c>
      <c r="I72" s="141"/>
    </row>
    <row r="73" spans="1:9" x14ac:dyDescent="0.25">
      <c r="A73" s="64"/>
      <c r="B73" s="65"/>
      <c r="C73" s="65"/>
      <c r="D73" s="65"/>
      <c r="E73" s="65"/>
      <c r="F73" s="65"/>
      <c r="G73" s="65"/>
      <c r="H73" s="65"/>
      <c r="I73" s="2"/>
    </row>
    <row r="74" spans="1:9" x14ac:dyDescent="0.25">
      <c r="A74" s="143" t="s">
        <v>175</v>
      </c>
      <c r="B74" s="165"/>
      <c r="C74" s="165"/>
      <c r="D74" s="165"/>
      <c r="E74" s="165"/>
      <c r="F74" s="165"/>
      <c r="G74" s="165"/>
      <c r="H74" s="165"/>
    </row>
    <row r="75" spans="1:9" x14ac:dyDescent="0.25">
      <c r="A75" s="144" t="s">
        <v>158</v>
      </c>
      <c r="B75" s="166" t="e">
        <f t="shared" ref="B75:H75" si="22">ROUND(B60/B49,4)</f>
        <v>#DIV/0!</v>
      </c>
      <c r="C75" s="166" t="e">
        <f t="shared" si="22"/>
        <v>#DIV/0!</v>
      </c>
      <c r="D75" s="166" t="e">
        <f t="shared" si="22"/>
        <v>#DIV/0!</v>
      </c>
      <c r="E75" s="166" t="e">
        <f t="shared" si="22"/>
        <v>#DIV/0!</v>
      </c>
      <c r="F75" s="166" t="e">
        <f t="shared" si="22"/>
        <v>#DIV/0!</v>
      </c>
      <c r="G75" s="166" t="e">
        <f t="shared" si="22"/>
        <v>#DIV/0!</v>
      </c>
      <c r="H75" s="166" t="e">
        <f t="shared" si="22"/>
        <v>#DIV/0!</v>
      </c>
    </row>
    <row r="76" spans="1:9" x14ac:dyDescent="0.25">
      <c r="A76" s="144" t="s">
        <v>159</v>
      </c>
      <c r="B76" s="166" t="e">
        <f t="shared" ref="B76:H76" si="23">ROUND(B64/(B62+B49),4)</f>
        <v>#DIV/0!</v>
      </c>
      <c r="C76" s="166" t="e">
        <f t="shared" si="23"/>
        <v>#DIV/0!</v>
      </c>
      <c r="D76" s="166" t="e">
        <f t="shared" si="23"/>
        <v>#DIV/0!</v>
      </c>
      <c r="E76" s="166" t="e">
        <f t="shared" si="23"/>
        <v>#DIV/0!</v>
      </c>
      <c r="F76" s="166" t="e">
        <f t="shared" si="23"/>
        <v>#DIV/0!</v>
      </c>
      <c r="G76" s="166" t="e">
        <f t="shared" si="23"/>
        <v>#DIV/0!</v>
      </c>
      <c r="H76" s="166" t="e">
        <f t="shared" si="23"/>
        <v>#DIV/0!</v>
      </c>
    </row>
    <row r="77" spans="1:9" x14ac:dyDescent="0.25">
      <c r="A77" s="144" t="s">
        <v>176</v>
      </c>
      <c r="B77" s="166"/>
      <c r="C77" s="166"/>
      <c r="D77" s="166"/>
      <c r="E77" s="166"/>
      <c r="F77" s="166"/>
      <c r="G77" s="166"/>
      <c r="H77" s="166"/>
    </row>
    <row r="78" spans="1:9" x14ac:dyDescent="0.25">
      <c r="A78" s="144" t="s">
        <v>166</v>
      </c>
      <c r="B78" s="167">
        <f>Assumptions!C25</f>
        <v>0</v>
      </c>
      <c r="C78" s="167">
        <f>ROUND(B78*(1+Assumptions!D29),0)</f>
        <v>0</v>
      </c>
      <c r="D78" s="167">
        <f>ROUND(C78*(1+Assumptions!E29),0)</f>
        <v>0</v>
      </c>
      <c r="E78" s="167">
        <f>ROUND(D78*(1+Assumptions!F29),0)</f>
        <v>0</v>
      </c>
      <c r="F78" s="167">
        <f>ROUND(E78*(1+Assumptions!G29),0)</f>
        <v>0</v>
      </c>
      <c r="G78" s="167">
        <f>ROUND(F78*(1+Assumptions!H29),0)</f>
        <v>0</v>
      </c>
      <c r="H78" s="167">
        <f>ROUND(G78*(1+Assumptions!I29),0)</f>
        <v>0</v>
      </c>
    </row>
    <row r="79" spans="1:9" x14ac:dyDescent="0.25">
      <c r="A79" s="144" t="s">
        <v>167</v>
      </c>
      <c r="B79" s="167">
        <f>Assumptions!C26</f>
        <v>0</v>
      </c>
      <c r="C79" s="167">
        <f>ROUND(B79*(1+Assumptions!D31),0)</f>
        <v>0</v>
      </c>
      <c r="D79" s="167">
        <f>ROUND(C79*(1+Assumptions!E31),0)</f>
        <v>0</v>
      </c>
      <c r="E79" s="167">
        <f>ROUND(D79*(1+Assumptions!F31),0)</f>
        <v>0</v>
      </c>
      <c r="F79" s="167">
        <f>ROUND(E79*(1+Assumptions!G31),0)</f>
        <v>0</v>
      </c>
      <c r="G79" s="167">
        <f>ROUND(F79*(1+Assumptions!H31),0)</f>
        <v>0</v>
      </c>
      <c r="H79" s="167">
        <f>ROUND(G79*(1+Assumptions!I31),0)</f>
        <v>0</v>
      </c>
    </row>
    <row r="80" spans="1:9" x14ac:dyDescent="0.25">
      <c r="A80" s="144" t="s">
        <v>165</v>
      </c>
      <c r="B80" s="168">
        <f>ROUND(SUM(B78:B79)/365,2)</f>
        <v>0</v>
      </c>
      <c r="C80" s="168">
        <f t="shared" ref="C80:H80" si="24">ROUND(SUM(C78:C79)/365,2)</f>
        <v>0</v>
      </c>
      <c r="D80" s="168">
        <f t="shared" si="24"/>
        <v>0</v>
      </c>
      <c r="E80" s="168">
        <f t="shared" si="24"/>
        <v>0</v>
      </c>
      <c r="F80" s="168">
        <f t="shared" si="24"/>
        <v>0</v>
      </c>
      <c r="G80" s="168">
        <f t="shared" si="24"/>
        <v>0</v>
      </c>
      <c r="H80" s="168">
        <f t="shared" si="24"/>
        <v>0</v>
      </c>
    </row>
    <row r="81" spans="1:8" x14ac:dyDescent="0.25">
      <c r="A81" s="144" t="s">
        <v>168</v>
      </c>
      <c r="B81" s="167" t="e">
        <f>'Variable Expense'!B16</f>
        <v>#DIV/0!</v>
      </c>
      <c r="C81" s="167" t="e">
        <f>'Variable Expense'!C16</f>
        <v>#DIV/0!</v>
      </c>
      <c r="D81" s="167" t="e">
        <f>'Variable Expense'!D16</f>
        <v>#DIV/0!</v>
      </c>
      <c r="E81" s="167" t="e">
        <f>'Variable Expense'!E16</f>
        <v>#DIV/0!</v>
      </c>
      <c r="F81" s="167" t="e">
        <f>'Variable Expense'!F16</f>
        <v>#DIV/0!</v>
      </c>
      <c r="G81" s="167" t="e">
        <f>'Variable Expense'!G16</f>
        <v>#DIV/0!</v>
      </c>
      <c r="H81" s="167" t="e">
        <f>'Variable Expense'!H16</f>
        <v>#DIV/0!</v>
      </c>
    </row>
    <row r="82" spans="1:8" x14ac:dyDescent="0.25">
      <c r="A82" s="144" t="s">
        <v>162</v>
      </c>
      <c r="B82" s="166" t="e">
        <f>ROUND(B9/B14,4)</f>
        <v>#DIV/0!</v>
      </c>
      <c r="C82" s="166" t="e">
        <f t="shared" ref="C82:H82" si="25">ROUND(C9/C14,4)</f>
        <v>#DIV/0!</v>
      </c>
      <c r="D82" s="166" t="e">
        <f t="shared" si="25"/>
        <v>#DIV/0!</v>
      </c>
      <c r="E82" s="166" t="e">
        <f t="shared" si="25"/>
        <v>#DIV/0!</v>
      </c>
      <c r="F82" s="166" t="e">
        <f t="shared" si="25"/>
        <v>#DIV/0!</v>
      </c>
      <c r="G82" s="166" t="e">
        <f t="shared" si="25"/>
        <v>#DIV/0!</v>
      </c>
      <c r="H82" s="166" t="e">
        <f t="shared" si="25"/>
        <v>#DIV/0!</v>
      </c>
    </row>
    <row r="83" spans="1:8" x14ac:dyDescent="0.25">
      <c r="A83" s="144" t="s">
        <v>163</v>
      </c>
      <c r="B83" s="166" t="e">
        <f>ROUND(B13/B14,4)</f>
        <v>#DIV/0!</v>
      </c>
      <c r="C83" s="166" t="e">
        <f t="shared" ref="C83:H83" si="26">ROUND(C13/C14,4)</f>
        <v>#DIV/0!</v>
      </c>
      <c r="D83" s="166" t="e">
        <f t="shared" si="26"/>
        <v>#DIV/0!</v>
      </c>
      <c r="E83" s="166" t="e">
        <f t="shared" si="26"/>
        <v>#DIV/0!</v>
      </c>
      <c r="F83" s="166" t="e">
        <f t="shared" si="26"/>
        <v>#DIV/0!</v>
      </c>
      <c r="G83" s="166" t="e">
        <f t="shared" si="26"/>
        <v>#DIV/0!</v>
      </c>
      <c r="H83" s="166" t="e">
        <f t="shared" si="26"/>
        <v>#DIV/0!</v>
      </c>
    </row>
    <row r="84" spans="1:8" x14ac:dyDescent="0.25">
      <c r="A84" s="144" t="s">
        <v>164</v>
      </c>
      <c r="B84" s="166" t="e">
        <f>ROUND(-(B26+B42)/B14,4)</f>
        <v>#DIV/0!</v>
      </c>
      <c r="C84" s="166" t="e">
        <f t="shared" ref="C84:H84" si="27">ROUND(-(C26+C42)/C14,4)</f>
        <v>#DIV/0!</v>
      </c>
      <c r="D84" s="166" t="e">
        <f t="shared" si="27"/>
        <v>#DIV/0!</v>
      </c>
      <c r="E84" s="166" t="e">
        <f t="shared" si="27"/>
        <v>#DIV/0!</v>
      </c>
      <c r="F84" s="166" t="e">
        <f t="shared" si="27"/>
        <v>#DIV/0!</v>
      </c>
      <c r="G84" s="166" t="e">
        <f t="shared" si="27"/>
        <v>#DIV/0!</v>
      </c>
      <c r="H84" s="166" t="e">
        <f t="shared" si="27"/>
        <v>#DIV/0!</v>
      </c>
    </row>
    <row r="85" spans="1:8" x14ac:dyDescent="0.25">
      <c r="A85" s="144" t="s">
        <v>170</v>
      </c>
      <c r="B85" s="166" t="e">
        <f>ROUND(B58/B14,4)</f>
        <v>#DIV/0!</v>
      </c>
      <c r="C85" s="166" t="e">
        <f t="shared" ref="C85:H85" si="28">ROUND(C58/C14,4)</f>
        <v>#DIV/0!</v>
      </c>
      <c r="D85" s="166" t="e">
        <f t="shared" si="28"/>
        <v>#DIV/0!</v>
      </c>
      <c r="E85" s="166" t="e">
        <f t="shared" si="28"/>
        <v>#DIV/0!</v>
      </c>
      <c r="F85" s="166" t="e">
        <f t="shared" si="28"/>
        <v>#DIV/0!</v>
      </c>
      <c r="G85" s="166" t="e">
        <f t="shared" si="28"/>
        <v>#DIV/0!</v>
      </c>
      <c r="H85" s="166" t="e">
        <f t="shared" si="28"/>
        <v>#DIV/0!</v>
      </c>
    </row>
    <row r="86" spans="1:8" x14ac:dyDescent="0.25">
      <c r="A86" s="144" t="s">
        <v>171</v>
      </c>
      <c r="B86" s="166" t="e">
        <f>ROUND((B30+B31+B35)/(B6+B7+B11),4)</f>
        <v>#DIV/0!</v>
      </c>
      <c r="C86" s="166" t="e">
        <f t="shared" ref="C86:H86" si="29">ROUND((C30+C31+C35)/(C6+C7+C11),4)</f>
        <v>#DIV/0!</v>
      </c>
      <c r="D86" s="166" t="e">
        <f t="shared" si="29"/>
        <v>#DIV/0!</v>
      </c>
      <c r="E86" s="166" t="e">
        <f t="shared" si="29"/>
        <v>#DIV/0!</v>
      </c>
      <c r="F86" s="166" t="e">
        <f t="shared" si="29"/>
        <v>#DIV/0!</v>
      </c>
      <c r="G86" s="166" t="e">
        <f t="shared" si="29"/>
        <v>#DIV/0!</v>
      </c>
      <c r="H86" s="166" t="e">
        <f t="shared" si="29"/>
        <v>#DIV/0!</v>
      </c>
    </row>
    <row r="87" spans="1:8" x14ac:dyDescent="0.25">
      <c r="A87" s="144" t="s">
        <v>160</v>
      </c>
      <c r="B87" s="166" t="e">
        <f>ROUND(B52/B44,4)</f>
        <v>#DIV/0!</v>
      </c>
      <c r="C87" s="166" t="e">
        <f t="shared" ref="C87:H87" si="30">ROUND(C52/C44,4)</f>
        <v>#DIV/0!</v>
      </c>
      <c r="D87" s="166" t="e">
        <f t="shared" si="30"/>
        <v>#DIV/0!</v>
      </c>
      <c r="E87" s="166" t="e">
        <f t="shared" si="30"/>
        <v>#DIV/0!</v>
      </c>
      <c r="F87" s="166" t="e">
        <f t="shared" si="30"/>
        <v>#DIV/0!</v>
      </c>
      <c r="G87" s="166" t="e">
        <f t="shared" si="30"/>
        <v>#DIV/0!</v>
      </c>
      <c r="H87" s="166" t="e">
        <f t="shared" si="30"/>
        <v>#DIV/0!</v>
      </c>
    </row>
    <row r="88" spans="1:8" x14ac:dyDescent="0.25">
      <c r="A88" s="144" t="s">
        <v>177</v>
      </c>
      <c r="B88" s="167">
        <f>'Variable Expense'!B28</f>
        <v>0</v>
      </c>
      <c r="C88" s="167" t="e">
        <f>'Variable Expense'!C28</f>
        <v>#DIV/0!</v>
      </c>
      <c r="D88" s="167" t="e">
        <f>'Variable Expense'!D28</f>
        <v>#DIV/0!</v>
      </c>
      <c r="E88" s="167" t="e">
        <f>'Variable Expense'!E28</f>
        <v>#DIV/0!</v>
      </c>
      <c r="F88" s="167" t="e">
        <f>'Variable Expense'!F28</f>
        <v>#DIV/0!</v>
      </c>
      <c r="G88" s="167" t="e">
        <f>'Variable Expense'!G28</f>
        <v>#DIV/0!</v>
      </c>
      <c r="H88" s="167" t="e">
        <f>'Variable Expense'!H28</f>
        <v>#DIV/0!</v>
      </c>
    </row>
    <row r="89" spans="1:8" s="142" customFormat="1" x14ac:dyDescent="0.25">
      <c r="A89" s="145" t="s">
        <v>161</v>
      </c>
      <c r="B89" s="167" t="e">
        <f>ROUND(B52/'Variable Expense'!B28,0)</f>
        <v>#DIV/0!</v>
      </c>
      <c r="C89" s="167" t="e">
        <f>ROUND(C52/'Variable Expense'!C28,0)</f>
        <v>#DIV/0!</v>
      </c>
      <c r="D89" s="167" t="e">
        <f>ROUND(D52/'Variable Expense'!D28,0)</f>
        <v>#DIV/0!</v>
      </c>
      <c r="E89" s="167" t="e">
        <f>ROUND(E52/'Variable Expense'!E28,0)</f>
        <v>#DIV/0!</v>
      </c>
      <c r="F89" s="167" t="e">
        <f>ROUND(F52/'Variable Expense'!F28,0)</f>
        <v>#DIV/0!</v>
      </c>
      <c r="G89" s="167" t="e">
        <f>ROUND(G52/'Variable Expense'!G28,0)</f>
        <v>#DIV/0!</v>
      </c>
      <c r="H89" s="167" t="e">
        <f>ROUND(H52/'Variable Expense'!H28,0)</f>
        <v>#DIV/0!</v>
      </c>
    </row>
    <row r="90" spans="1:8" x14ac:dyDescent="0.25">
      <c r="A90" s="146" t="s">
        <v>169</v>
      </c>
      <c r="B90" s="169" t="e">
        <f>ROUND(B70/((B58-B55)/365),0)</f>
        <v>#DIV/0!</v>
      </c>
      <c r="C90" s="169" t="e">
        <f t="shared" ref="C90:H90" si="31">ROUND(C70/((C58-C55)/365),0)</f>
        <v>#DIV/0!</v>
      </c>
      <c r="D90" s="169" t="e">
        <f t="shared" si="31"/>
        <v>#DIV/0!</v>
      </c>
      <c r="E90" s="169" t="e">
        <f t="shared" si="31"/>
        <v>#DIV/0!</v>
      </c>
      <c r="F90" s="169" t="e">
        <f t="shared" si="31"/>
        <v>#DIV/0!</v>
      </c>
      <c r="G90" s="169" t="e">
        <f t="shared" si="31"/>
        <v>#DIV/0!</v>
      </c>
      <c r="H90" s="169" t="e">
        <f t="shared" si="31"/>
        <v>#DIV/0!</v>
      </c>
    </row>
  </sheetData>
  <sheetProtection selectLockedCells="1" selectUnlockedCells="1"/>
  <mergeCells count="2">
    <mergeCell ref="C2:H2"/>
    <mergeCell ref="G1:H1"/>
  </mergeCells>
  <pageMargins left="0.7" right="0.7" top="0.75" bottom="0.75" header="0.3" footer="0.3"/>
  <pageSetup orientation="portrait" horizontalDpi="4294967295" verticalDpi="4294967295"/>
  <ignoredErrors>
    <ignoredError sqref="H7 C7:G7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/>
  </sheetViews>
  <sheetFormatPr defaultColWidth="8.7109375" defaultRowHeight="15" x14ac:dyDescent="0.25"/>
  <cols>
    <col min="1" max="1" width="37.42578125" customWidth="1"/>
    <col min="4" max="6" width="12.7109375" customWidth="1"/>
    <col min="8" max="8" width="21.42578125" customWidth="1"/>
    <col min="10" max="10" width="8.7109375" style="78"/>
  </cols>
  <sheetData>
    <row r="1" spans="1:9" ht="58.35" customHeight="1" x14ac:dyDescent="0.25">
      <c r="A1" s="21" t="s">
        <v>105</v>
      </c>
      <c r="B1" s="22"/>
      <c r="C1" s="23"/>
      <c r="D1" s="23"/>
      <c r="E1" s="23"/>
      <c r="F1" s="23"/>
      <c r="G1" s="178" t="s">
        <v>97</v>
      </c>
      <c r="H1" s="179"/>
      <c r="I1" s="60"/>
    </row>
    <row r="2" spans="1:9" x14ac:dyDescent="0.25">
      <c r="A2" s="60"/>
      <c r="B2" s="60"/>
      <c r="C2" s="60"/>
      <c r="D2" s="60"/>
      <c r="E2" s="60"/>
      <c r="F2" s="60"/>
      <c r="G2" s="60"/>
      <c r="H2" s="60"/>
      <c r="I2" s="60"/>
    </row>
    <row r="3" spans="1:9" x14ac:dyDescent="0.25">
      <c r="A3" s="60"/>
      <c r="B3" s="60"/>
      <c r="C3" s="60"/>
      <c r="D3" s="60"/>
      <c r="E3" s="60"/>
      <c r="F3" s="60"/>
      <c r="G3" s="60"/>
      <c r="H3" s="60"/>
      <c r="I3" s="60"/>
    </row>
    <row r="4" spans="1:9" x14ac:dyDescent="0.25">
      <c r="A4" s="60"/>
      <c r="B4" s="60"/>
      <c r="C4" s="60"/>
      <c r="D4" s="60"/>
      <c r="E4" s="60"/>
      <c r="F4" s="60"/>
      <c r="G4" s="60"/>
      <c r="H4" s="60"/>
      <c r="I4" s="60"/>
    </row>
    <row r="5" spans="1:9" x14ac:dyDescent="0.25">
      <c r="A5" s="60"/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60"/>
      <c r="B6" s="60"/>
      <c r="C6" s="60"/>
      <c r="D6" s="60"/>
      <c r="E6" s="60"/>
      <c r="F6" s="60"/>
      <c r="G6" s="60"/>
      <c r="H6" s="60"/>
      <c r="I6" s="60"/>
    </row>
    <row r="7" spans="1:9" x14ac:dyDescent="0.25">
      <c r="A7" s="60"/>
      <c r="B7" s="60"/>
      <c r="C7" s="60"/>
      <c r="D7" s="60"/>
      <c r="E7" s="60"/>
      <c r="F7" s="60"/>
      <c r="G7" s="60"/>
      <c r="H7" s="60"/>
      <c r="I7" s="60"/>
    </row>
    <row r="8" spans="1:9" x14ac:dyDescent="0.25">
      <c r="A8" s="60"/>
      <c r="B8" s="60"/>
      <c r="C8" s="60"/>
      <c r="D8" s="60"/>
      <c r="E8" s="60"/>
      <c r="F8" s="60"/>
      <c r="G8" s="60"/>
      <c r="H8" s="60"/>
      <c r="I8" s="60"/>
    </row>
    <row r="9" spans="1:9" x14ac:dyDescent="0.25">
      <c r="A9" s="60"/>
      <c r="B9" s="60"/>
      <c r="C9" s="60"/>
      <c r="D9" s="60"/>
      <c r="E9" s="60"/>
      <c r="F9" s="60"/>
      <c r="G9" s="60"/>
      <c r="H9" s="60"/>
      <c r="I9" s="60"/>
    </row>
    <row r="10" spans="1:9" x14ac:dyDescent="0.25">
      <c r="A10" s="60"/>
      <c r="B10" s="60"/>
      <c r="C10" s="60"/>
      <c r="D10" s="60"/>
      <c r="E10" s="60"/>
      <c r="F10" s="60"/>
      <c r="G10" s="60"/>
      <c r="H10" s="60"/>
      <c r="I10" s="60"/>
    </row>
    <row r="11" spans="1:9" x14ac:dyDescent="0.25">
      <c r="A11" s="60"/>
      <c r="B11" s="60"/>
      <c r="C11" s="60"/>
      <c r="D11" s="60"/>
      <c r="E11" s="60"/>
      <c r="F11" s="60"/>
      <c r="G11" s="60"/>
      <c r="H11" s="60"/>
      <c r="I11" s="60"/>
    </row>
    <row r="12" spans="1:9" x14ac:dyDescent="0.25">
      <c r="A12" s="60"/>
      <c r="B12" s="60"/>
      <c r="C12" s="60"/>
      <c r="D12" s="60"/>
      <c r="E12" s="60"/>
      <c r="F12" s="60"/>
      <c r="G12" s="60"/>
      <c r="H12" s="60"/>
      <c r="I12" s="60"/>
    </row>
    <row r="13" spans="1:9" x14ac:dyDescent="0.25">
      <c r="A13" s="60"/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/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/>
      <c r="B15" s="60"/>
      <c r="C15" s="60"/>
      <c r="D15" s="60"/>
      <c r="E15" s="60"/>
      <c r="F15" s="60"/>
      <c r="G15" s="60"/>
      <c r="H15" s="60"/>
      <c r="I15" s="60"/>
    </row>
    <row r="16" spans="1:9" x14ac:dyDescent="0.25">
      <c r="A16" s="60"/>
      <c r="B16" s="60"/>
      <c r="C16" s="60"/>
      <c r="D16" s="60"/>
      <c r="E16" s="60"/>
      <c r="F16" s="60"/>
      <c r="G16" s="60"/>
      <c r="H16" s="60"/>
      <c r="I16" s="60"/>
    </row>
    <row r="17" spans="1:9" x14ac:dyDescent="0.25">
      <c r="A17" s="60"/>
      <c r="B17" s="60"/>
      <c r="C17" s="60"/>
      <c r="D17" s="60"/>
      <c r="E17" s="60"/>
      <c r="F17" s="60"/>
      <c r="G17" s="60"/>
      <c r="H17" s="60"/>
      <c r="I17" s="60"/>
    </row>
    <row r="18" spans="1:9" x14ac:dyDescent="0.25">
      <c r="A18" s="60"/>
      <c r="B18" s="60"/>
      <c r="C18" s="60"/>
      <c r="D18" s="60"/>
      <c r="E18" s="60"/>
      <c r="F18" s="60"/>
      <c r="G18" s="60"/>
      <c r="H18" s="60"/>
      <c r="I18" s="60"/>
    </row>
    <row r="19" spans="1:9" x14ac:dyDescent="0.25">
      <c r="A19" s="60"/>
      <c r="B19" s="60"/>
      <c r="C19" s="60"/>
      <c r="D19" s="60"/>
      <c r="E19" s="60"/>
      <c r="F19" s="60"/>
      <c r="G19" s="60"/>
      <c r="H19" s="60"/>
      <c r="I19" s="60"/>
    </row>
    <row r="20" spans="1:9" x14ac:dyDescent="0.25">
      <c r="A20" s="60"/>
      <c r="B20" s="60"/>
      <c r="C20" s="60"/>
      <c r="D20" s="60"/>
      <c r="E20" s="60"/>
      <c r="F20" s="60"/>
      <c r="G20" s="60"/>
      <c r="H20" s="60"/>
      <c r="I20" s="60"/>
    </row>
    <row r="21" spans="1:9" x14ac:dyDescent="0.25">
      <c r="A21" s="60"/>
      <c r="B21" s="60"/>
      <c r="C21" s="60"/>
      <c r="D21" s="60"/>
      <c r="E21" s="60"/>
      <c r="F21" s="60"/>
      <c r="G21" s="60"/>
      <c r="H21" s="60"/>
      <c r="I21" s="60"/>
    </row>
    <row r="22" spans="1:9" x14ac:dyDescent="0.25">
      <c r="A22" s="60"/>
      <c r="B22" s="60"/>
      <c r="C22" s="60"/>
      <c r="D22" s="60"/>
      <c r="E22" s="60"/>
      <c r="F22" s="60"/>
      <c r="G22" s="60"/>
      <c r="H22" s="60"/>
      <c r="I22" s="60"/>
    </row>
    <row r="23" spans="1:9" x14ac:dyDescent="0.25">
      <c r="A23" s="60"/>
      <c r="B23" s="60"/>
      <c r="C23" s="60"/>
      <c r="D23" s="60"/>
      <c r="E23" s="60"/>
      <c r="F23" s="60"/>
      <c r="G23" s="60"/>
      <c r="H23" s="60"/>
      <c r="I23" s="60"/>
    </row>
    <row r="24" spans="1:9" x14ac:dyDescent="0.25">
      <c r="A24" s="60"/>
      <c r="B24" s="60"/>
      <c r="C24" s="60"/>
      <c r="D24" s="60"/>
      <c r="E24" s="60"/>
      <c r="F24" s="60"/>
      <c r="G24" s="60"/>
      <c r="H24" s="60"/>
      <c r="I24" s="60"/>
    </row>
    <row r="25" spans="1:9" x14ac:dyDescent="0.25">
      <c r="A25" s="60"/>
      <c r="B25" s="60"/>
      <c r="C25" s="60"/>
      <c r="D25" s="60"/>
      <c r="E25" s="60"/>
      <c r="F25" s="60"/>
      <c r="G25" s="60"/>
      <c r="H25" s="60"/>
      <c r="I25" s="60"/>
    </row>
    <row r="26" spans="1:9" x14ac:dyDescent="0.25">
      <c r="A26" s="60"/>
      <c r="B26" s="60"/>
      <c r="C26" s="60"/>
      <c r="D26" s="60"/>
      <c r="E26" s="60"/>
      <c r="F26" s="60"/>
      <c r="G26" s="60"/>
      <c r="H26" s="60"/>
      <c r="I26" s="60"/>
    </row>
    <row r="27" spans="1:9" x14ac:dyDescent="0.25">
      <c r="A27" s="60"/>
      <c r="B27" s="60"/>
      <c r="C27" s="60"/>
      <c r="D27" s="60"/>
      <c r="E27" s="60"/>
      <c r="F27" s="60"/>
      <c r="G27" s="60"/>
      <c r="H27" s="60"/>
      <c r="I27" s="60"/>
    </row>
    <row r="28" spans="1:9" x14ac:dyDescent="0.25">
      <c r="A28" s="60"/>
      <c r="B28" s="60"/>
      <c r="C28" s="60"/>
      <c r="D28" s="60"/>
      <c r="E28" s="60"/>
      <c r="F28" s="60"/>
      <c r="G28" s="60"/>
      <c r="H28" s="60"/>
      <c r="I28" s="60"/>
    </row>
    <row r="29" spans="1:9" x14ac:dyDescent="0.25">
      <c r="A29" s="60"/>
      <c r="B29" s="60"/>
      <c r="C29" s="60"/>
      <c r="D29" s="60"/>
      <c r="E29" s="60"/>
      <c r="F29" s="60"/>
      <c r="G29" s="60"/>
      <c r="H29" s="60"/>
      <c r="I29" s="60"/>
    </row>
    <row r="30" spans="1:9" x14ac:dyDescent="0.25">
      <c r="A30" s="60"/>
      <c r="B30" s="60"/>
      <c r="C30" s="60"/>
      <c r="D30" s="60"/>
      <c r="E30" s="60"/>
      <c r="F30" s="60"/>
      <c r="G30" s="60"/>
      <c r="H30" s="60"/>
      <c r="I30" s="60"/>
    </row>
    <row r="31" spans="1:9" x14ac:dyDescent="0.25">
      <c r="A31" s="60"/>
      <c r="B31" s="60"/>
      <c r="C31" s="60"/>
      <c r="D31" s="60"/>
      <c r="E31" s="60"/>
      <c r="F31" s="60"/>
      <c r="G31" s="60"/>
      <c r="H31" s="60"/>
      <c r="I31" s="60"/>
    </row>
    <row r="32" spans="1:9" x14ac:dyDescent="0.25">
      <c r="A32" s="60"/>
      <c r="B32" s="60"/>
      <c r="C32" s="60"/>
      <c r="D32" s="60"/>
      <c r="E32" s="60"/>
      <c r="F32" s="60"/>
      <c r="G32" s="60"/>
      <c r="H32" s="60"/>
      <c r="I32" s="60"/>
    </row>
    <row r="33" spans="1:9" x14ac:dyDescent="0.25">
      <c r="A33" s="60"/>
      <c r="B33" s="60"/>
      <c r="C33" s="60"/>
      <c r="D33" s="60"/>
      <c r="E33" s="60"/>
      <c r="F33" s="60"/>
      <c r="G33" s="60"/>
      <c r="H33" s="60"/>
      <c r="I33" s="60"/>
    </row>
    <row r="34" spans="1:9" x14ac:dyDescent="0.25">
      <c r="A34" s="60"/>
      <c r="B34" s="60"/>
      <c r="C34" s="60"/>
      <c r="D34" s="60"/>
      <c r="E34" s="60"/>
      <c r="F34" s="60"/>
      <c r="G34" s="60"/>
      <c r="H34" s="60"/>
      <c r="I34" s="60"/>
    </row>
    <row r="35" spans="1:9" x14ac:dyDescent="0.25">
      <c r="A35" s="60"/>
      <c r="B35" s="60"/>
      <c r="C35" s="60"/>
      <c r="D35" s="60"/>
      <c r="E35" s="60"/>
      <c r="F35" s="60"/>
      <c r="G35" s="60"/>
      <c r="H35" s="60"/>
      <c r="I35" s="60"/>
    </row>
    <row r="36" spans="1:9" x14ac:dyDescent="0.25">
      <c r="A36" s="60"/>
      <c r="B36" s="60"/>
      <c r="C36" s="60"/>
      <c r="D36" s="60"/>
      <c r="E36" s="60"/>
      <c r="F36" s="60"/>
      <c r="G36" s="60"/>
      <c r="H36" s="60"/>
      <c r="I36" s="60"/>
    </row>
    <row r="37" spans="1:9" x14ac:dyDescent="0.25">
      <c r="A37" s="60"/>
      <c r="B37" s="60"/>
      <c r="C37" s="60"/>
      <c r="D37" s="60"/>
      <c r="E37" s="60"/>
      <c r="F37" s="60"/>
      <c r="G37" s="60"/>
      <c r="H37" s="60"/>
      <c r="I37" s="60"/>
    </row>
    <row r="38" spans="1:9" x14ac:dyDescent="0.25">
      <c r="A38" s="60"/>
      <c r="B38" s="60"/>
      <c r="C38" s="60"/>
      <c r="D38" s="60"/>
      <c r="E38" s="60"/>
      <c r="F38" s="60"/>
      <c r="G38" s="60"/>
      <c r="H38" s="60"/>
      <c r="I38" s="60"/>
    </row>
    <row r="39" spans="1:9" x14ac:dyDescent="0.25">
      <c r="A39" s="60"/>
      <c r="B39" s="60"/>
      <c r="C39" s="60"/>
      <c r="D39" s="60"/>
      <c r="E39" s="60"/>
      <c r="F39" s="60"/>
      <c r="G39" s="60"/>
      <c r="H39" s="60"/>
      <c r="I39" s="60"/>
    </row>
    <row r="40" spans="1:9" x14ac:dyDescent="0.25">
      <c r="A40" s="60"/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60"/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60"/>
      <c r="B42" s="60"/>
      <c r="C42" s="60"/>
      <c r="D42" s="60"/>
      <c r="E42" s="60"/>
      <c r="F42" s="60"/>
      <c r="G42" s="60"/>
      <c r="H42" s="60"/>
      <c r="I42" s="60"/>
    </row>
    <row r="43" spans="1:9" x14ac:dyDescent="0.25">
      <c r="A43" s="60"/>
      <c r="B43" s="60"/>
      <c r="C43" s="60"/>
      <c r="D43" s="60"/>
      <c r="E43" s="60"/>
      <c r="F43" s="60"/>
      <c r="G43" s="60"/>
      <c r="H43" s="60"/>
      <c r="I43" s="60"/>
    </row>
    <row r="44" spans="1:9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9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9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9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9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9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9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9" x14ac:dyDescent="0.25">
      <c r="A51" s="60"/>
      <c r="B51" s="60"/>
      <c r="C51" s="60"/>
      <c r="D51" s="60"/>
      <c r="E51" s="60"/>
      <c r="F51" s="60"/>
      <c r="G51" s="60"/>
      <c r="H51" s="60"/>
      <c r="I51" s="60"/>
    </row>
  </sheetData>
  <sheetProtection selectLockedCells="1" selectUnlockedCells="1"/>
  <mergeCells count="1">
    <mergeCell ref="G1:H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76B3ADF257A43A3F81712587E5052" ma:contentTypeVersion="2" ma:contentTypeDescription="Create a new document." ma:contentTypeScope="" ma:versionID="75a887d9627d25dec12da3715c603d5c">
  <xsd:schema xmlns:xsd="http://www.w3.org/2001/XMLSchema" xmlns:xs="http://www.w3.org/2001/XMLSchema" xmlns:p="http://schemas.microsoft.com/office/2006/metadata/properties" xmlns:ns2="114cf2ed-3f97-4887-a5ef-3ea13b1ac6d8" xmlns:ns3="a49197e6-cdbf-49a8-ab8a-07d2f455c8ae" targetNamespace="http://schemas.microsoft.com/office/2006/metadata/properties" ma:root="true" ma:fieldsID="ab5018b643816b7bcae4c8549db28069" ns2:_="" ns3:_="">
    <xsd:import namespace="114cf2ed-3f97-4887-a5ef-3ea13b1ac6d8"/>
    <xsd:import namespace="a49197e6-cdbf-49a8-ab8a-07d2f455c8ae"/>
    <xsd:element name="properties">
      <xsd:complexType>
        <xsd:sequence>
          <xsd:element name="documentManagement">
            <xsd:complexType>
              <xsd:all>
                <xsd:element ref="ns2:SH_Category"/>
                <xsd:element ref="ns3:SH_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cf2ed-3f97-4887-a5ef-3ea13b1ac6d8" elementFormDefault="qualified">
    <xsd:import namespace="http://schemas.microsoft.com/office/2006/documentManagement/types"/>
    <xsd:import namespace="http://schemas.microsoft.com/office/infopath/2007/PartnerControls"/>
    <xsd:element name="SH_Category" ma:index="8" ma:displayName="SH_Category" ma:format="RadioButtons" ma:internalName="SH_Category">
      <xsd:simpleType>
        <xsd:restriction base="dms:Choice">
          <xsd:enumeration value="Budget"/>
          <xsd:enumeration value="Charter"/>
          <xsd:enumeration value="Contract"/>
          <xsd:enumeration value="Correspondence"/>
          <xsd:enumeration value="Data"/>
          <xsd:enumeration value="Event"/>
          <xsd:enumeration value="Meeting"/>
          <xsd:enumeration value="Project"/>
          <xsd:enumeration value="Proposal"/>
          <xsd:enumeration value="Publication"/>
          <xsd:enumeration value="Report"/>
          <xsd:enumeration value="Resource"/>
          <xsd:enumeration value="Template"/>
          <xsd:enumeration value="Work Pla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197e6-cdbf-49a8-ab8a-07d2f455c8ae" elementFormDefault="qualified">
    <xsd:import namespace="http://schemas.microsoft.com/office/2006/documentManagement/types"/>
    <xsd:import namespace="http://schemas.microsoft.com/office/infopath/2007/PartnerControls"/>
    <xsd:element name="SH_Topic" ma:index="9" nillable="true" ma:displayName="SH_Topic" ma:format="Dropdown" ma:internalName="SH_Topic">
      <xsd:simpleType>
        <xsd:restriction base="dms:Choice">
          <xsd:enumeration value="Innovation Table"/>
          <xsd:enumeration value="Presentations"/>
          <xsd:enumeration value="Profiles"/>
          <xsd:enumeration value="Too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_Category xmlns="114cf2ed-3f97-4887-a5ef-3ea13b1ac6d8">Resource</SH_Category>
    <SH_Topic xmlns="a49197e6-cdbf-49a8-ab8a-07d2f455c8ae" xsi:nil="true"/>
  </documentManagement>
</p:properties>
</file>

<file path=customXml/itemProps1.xml><?xml version="1.0" encoding="utf-8"?>
<ds:datastoreItem xmlns:ds="http://schemas.openxmlformats.org/officeDocument/2006/customXml" ds:itemID="{A9C0C621-5DE4-4D1E-A6CD-1B76CB57C5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1AF78C-FAFE-4B37-985C-7BDB38C7C93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30D4A6E-37B2-4683-A7A4-104FB0BDD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4cf2ed-3f97-4887-a5ef-3ea13b1ac6d8"/>
    <ds:schemaRef ds:uri="a49197e6-cdbf-49a8-ab8a-07d2f455c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E52838-1711-46FA-80BE-44E461E9E2AC}">
  <ds:schemaRefs>
    <ds:schemaRef ds:uri="http://purl.org/dc/elements/1.1/"/>
    <ds:schemaRef ds:uri="http://schemas.microsoft.com/office/2006/documentManagement/types"/>
    <ds:schemaRef ds:uri="a49197e6-cdbf-49a8-ab8a-07d2f455c8a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114cf2ed-3f97-4887-a5ef-3ea13b1ac6d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Assumptions</vt:lpstr>
      <vt:lpstr>Variable Expense</vt:lpstr>
      <vt:lpstr>Financial Projection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MacKinney</dc:creator>
  <cp:lastModifiedBy>Ullrich, Fred</cp:lastModifiedBy>
  <dcterms:created xsi:type="dcterms:W3CDTF">2015-02-17T22:16:25Z</dcterms:created>
  <dcterms:modified xsi:type="dcterms:W3CDTF">2015-10-20T13:08:50Z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0x010100F0976B3ADF257A43A3F81712587E5052</vt:lpwstr>
  </property>
</Properties>
</file>